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980" windowHeight="8130" activeTab="2"/>
  </bookViews>
  <sheets>
    <sheet name="Zał.1" sheetId="1" r:id="rId1"/>
    <sheet name="Zał. 2" sheetId="2" r:id="rId2"/>
    <sheet name="Zał.3" sheetId="3" r:id="rId3"/>
    <sheet name="Arkusz1" sheetId="4" r:id="rId4"/>
    <sheet name="Arkusz2" sheetId="5" r:id="rId5"/>
    <sheet name="Arkusz3" sheetId="6" r:id="rId6"/>
  </sheets>
  <definedNames/>
  <calcPr fullCalcOnLoad="1"/>
</workbook>
</file>

<file path=xl/sharedStrings.xml><?xml version="1.0" encoding="utf-8"?>
<sst xmlns="http://schemas.openxmlformats.org/spreadsheetml/2006/main" count="508" uniqueCount="232">
  <si>
    <t>Razem</t>
  </si>
  <si>
    <t>pobranych w nadmiernej wysokości</t>
  </si>
  <si>
    <t>Wpływy ze zwrotów dotacji wykorzystanych niezgodnie z przeznaczeniem lub</t>
  </si>
  <si>
    <t>innych źródeł</t>
  </si>
  <si>
    <t>powiatów (związków powiatów), samorządów województw, pozyskane z</t>
  </si>
  <si>
    <t>x</t>
  </si>
  <si>
    <t>Środki na dofinansowanie własnych zadań bieżących gmin (związków gmin),</t>
  </si>
  <si>
    <t>Zadania w zakresie kultury fizycznej i sportu</t>
  </si>
  <si>
    <t>Kultura fizyczna i sport</t>
  </si>
  <si>
    <t>Pozostała działalność</t>
  </si>
  <si>
    <t>Środki na dofinansowanie własnych inwestycji gmin (związków gmin),</t>
  </si>
  <si>
    <t>Ochrona zabytków i opieka nad zabytkami</t>
  </si>
  <si>
    <t>Domy i ośrodki kultury, świetlice i kluby</t>
  </si>
  <si>
    <t>Kultura i ochrona dziedzictwa narodowego</t>
  </si>
  <si>
    <t xml:space="preserve">Wpływy ze sprzedaży wyrobów </t>
  </si>
  <si>
    <t>Wpływy z opłaty produktowej</t>
  </si>
  <si>
    <t>Wpływy i wydatki związane z gromadzeniem środków z opłat produktowych</t>
  </si>
  <si>
    <t>Gospodarka ściekowa i ochrona wód</t>
  </si>
  <si>
    <t>Gospodarka komunalna i ochrona środowiska</t>
  </si>
  <si>
    <t>bieżących gmin ( związków gmin)</t>
  </si>
  <si>
    <t>Dotacje celowe otrzymane z budżetu państwa na realizację własnych zadań</t>
  </si>
  <si>
    <t>Pomoc materialna dla uczniów</t>
  </si>
  <si>
    <t>Edukacyjna opieka wychowawcza</t>
  </si>
  <si>
    <t>samorządu terytorialnego na dofinansowanie własnych zadań bieżących</t>
  </si>
  <si>
    <t>Wpływy z tytułu pomocy finansowej udzielanej między jednostkami</t>
  </si>
  <si>
    <t>Pozostałe zadania w zakresie polityki społecznej</t>
  </si>
  <si>
    <t>(związkom gmin) ustawami</t>
  </si>
  <si>
    <t>zakresu administracji rządowej  oraz innych zadań zleconych gminie</t>
  </si>
  <si>
    <t>Dotacje celowe otrzymane z budżetu państwa na realizację zadań bieżących z</t>
  </si>
  <si>
    <t>Usuwanie skutków klęsk żywiołowych</t>
  </si>
  <si>
    <t>Wpływy z usług</t>
  </si>
  <si>
    <t>Usługi opiekuńcze i specjalistyczne usługi opiekuńcze</t>
  </si>
  <si>
    <t>Dotacje rozwojowe oraz środki na finansowanie Wspólnej Polityki Rolnej</t>
  </si>
  <si>
    <t>Pozostałe odsetki</t>
  </si>
  <si>
    <t>Ośrodki pomocy społecznej</t>
  </si>
  <si>
    <t>Zasiłki stałe</t>
  </si>
  <si>
    <t>Zasiłki i pomoc w naturze oraz składki na ubezpieczenia emerytalne i rentowe</t>
  </si>
  <si>
    <t xml:space="preserve">osoby uczestniczące w zajęciach w centrum integracji społecznej </t>
  </si>
  <si>
    <t>świadczenia z pomocy społecznej, niektóre świadczenia rodzinne oraz za</t>
  </si>
  <si>
    <t>Składki na ubezpieczenie zdrowotne opłacane za osoby pobierające niektóre</t>
  </si>
  <si>
    <t xml:space="preserve">alimentacyjnego </t>
  </si>
  <si>
    <t>Wpływy z tytułu zwrotów wypłaconych świadczeń z funduszu</t>
  </si>
  <si>
    <t>Wpływy z różnych dochodów</t>
  </si>
  <si>
    <t>na ubezpieczenia emerytalne i rentowe z ubezpieczenia społecznego</t>
  </si>
  <si>
    <t>Świadczenia rodzinne, świadczenie z funduszu alimentacyjnego oraz składki</t>
  </si>
  <si>
    <t>Pomoc społeczna</t>
  </si>
  <si>
    <t>Wpływy  z opłat za zezwolenia na sprzedaż alkoholu</t>
  </si>
  <si>
    <t>Przeciwdziałanie alkoholizmowi</t>
  </si>
  <si>
    <t>Ochrona zdrowia</t>
  </si>
  <si>
    <t>sektora finansów publicznych oraz innych umów o podobnym charakterze</t>
  </si>
  <si>
    <t>jednostek samorządu terytorialnego  lub innych jednostek zaliczanych do</t>
  </si>
  <si>
    <t>Dochody z najmu i dzierżawy składników majątkowych Skarbu Państwa,</t>
  </si>
  <si>
    <t>Gimnazja</t>
  </si>
  <si>
    <t>Przedszkola</t>
  </si>
  <si>
    <t>Szkoły podstawowe</t>
  </si>
  <si>
    <t>Oświata i wychowanie</t>
  </si>
  <si>
    <t>Subwencje ogólne z budżetu państwa</t>
  </si>
  <si>
    <t>Część równoważąca subwencji ogólnej dla gmin</t>
  </si>
  <si>
    <t>Wpływy do budżetu nadwyżki środków obrotowych zakładu budżetowego</t>
  </si>
  <si>
    <t>Różne rozliczenia finansowe</t>
  </si>
  <si>
    <t>Część wyrównawcza subwencji ogólnej dla gmin</t>
  </si>
  <si>
    <t>Część oświatowa subwencji ogólnej dla jednostek samorządu terytorialnego</t>
  </si>
  <si>
    <t>Różne rozliczenia</t>
  </si>
  <si>
    <t>Podatek dochodowy od osób prawnych</t>
  </si>
  <si>
    <t>Podatek dochodowy od osób fizycznych</t>
  </si>
  <si>
    <t>Udziały gmin w podatkach stanowiących dochód budżetu państwa</t>
  </si>
  <si>
    <t>Odsetki od nieterminowych wpłat z tytułu podatków i opłat</t>
  </si>
  <si>
    <t>Wpływy z różnych opłat</t>
  </si>
  <si>
    <t>terytorialnego na podstawie odrębnych ustaw</t>
  </si>
  <si>
    <t>Wpływy z innych lokalnych opłat pobieranych przez jednostki samorządu</t>
  </si>
  <si>
    <t>Wpływy z opłaty eksploatacyjnej</t>
  </si>
  <si>
    <t>Wpływy z opłaty skarbowej</t>
  </si>
  <si>
    <t>terytorialnego na podstawie ustaw</t>
  </si>
  <si>
    <t>Wpływy z innych opłat stanowiących dochody jednostek samorządu</t>
  </si>
  <si>
    <t>Podatek od czynności cywilnoprawnych</t>
  </si>
  <si>
    <t>Wpływy z opłaty targowej</t>
  </si>
  <si>
    <t>Opłata od posiadania psów</t>
  </si>
  <si>
    <t>Podatek od spadków i darowizn</t>
  </si>
  <si>
    <t>Podatek od środków transportowych</t>
  </si>
  <si>
    <t>Podatek leśny</t>
  </si>
  <si>
    <t>Podatek rolny</t>
  </si>
  <si>
    <t>Podatek od nieruchomości</t>
  </si>
  <si>
    <t>osób fizycznych</t>
  </si>
  <si>
    <t>podatku od czynności cywilnoprawnych oraz podatków i opłat lokalnych od</t>
  </si>
  <si>
    <t>Wpływy z podatku rolnego, podatku leśnego, podatku od spadków i darowizn,</t>
  </si>
  <si>
    <t>Rekompensaty utraconych dochodów w podatkach i opłatach lokalnych</t>
  </si>
  <si>
    <t>jednostek organizacyjnych</t>
  </si>
  <si>
    <t>cywilnoprawnych, podatków i opłat lokalnych od osób prawnych i innych</t>
  </si>
  <si>
    <t>Wpływy z podatku rolnego, podatku leśnego, podatku od czynności</t>
  </si>
  <si>
    <t>karty podatkowej</t>
  </si>
  <si>
    <t>Podatek od działalności gospodarczej osób fizycznych, opłacany w formie</t>
  </si>
  <si>
    <t>Wpływy z podatku dochodowego od osób fizycznych</t>
  </si>
  <si>
    <t>poborem</t>
  </si>
  <si>
    <t>nieposiadających osobowości prawnej oraz wydatki związane z ich</t>
  </si>
  <si>
    <t>Dochody od osób prawnych, od osób fizycznych i od innych jednostek</t>
  </si>
  <si>
    <t>Grzywny, mandaty i inne kary pieniężne od osób fizycznych</t>
  </si>
  <si>
    <t>Straż Miejska</t>
  </si>
  <si>
    <t>Obrona cywilna</t>
  </si>
  <si>
    <t>Ochotnicze straże pożarne</t>
  </si>
  <si>
    <t>Bezpieczeństwo publiczne i ochrona przeciwpożarowa</t>
  </si>
  <si>
    <t>Pozostałe wydatki obronne</t>
  </si>
  <si>
    <t>Obrona narodowa</t>
  </si>
  <si>
    <t>Wybory do Parlamentu Europejskiego</t>
  </si>
  <si>
    <t>Urzędu naczelnych organów władzy państwowej, kontroli i ochrony prawa</t>
  </si>
  <si>
    <t>oraz sądownictwa</t>
  </si>
  <si>
    <t>Urzędy naczelnych organów władzy państwowej, kontroli i ochrony prawa</t>
  </si>
  <si>
    <t>Urzędy gmin (miast i miast na prawach powiatu)</t>
  </si>
  <si>
    <t>Urzędy wojewódzkie</t>
  </si>
  <si>
    <t>Administracja publiczna</t>
  </si>
  <si>
    <t>Cmentarze</t>
  </si>
  <si>
    <t>Działalność usługowa</t>
  </si>
  <si>
    <t>wieczystego nieruchomości</t>
  </si>
  <si>
    <t>Wpłaty z tytułu odpłatnego nabycia prawa własności oraz prawa użytkowania</t>
  </si>
  <si>
    <t>przysługującego osobom fizycznym w prawo własności</t>
  </si>
  <si>
    <t>Wpływy z tytułu przekształcenia prawa użytkowania wieczystego</t>
  </si>
  <si>
    <t>nieruchomości</t>
  </si>
  <si>
    <t>Wpływy z opłat za zarząd, użytkowanie i użytkowanie wieczyste</t>
  </si>
  <si>
    <t>Gospodarka gruntami i nieruchomościami</t>
  </si>
  <si>
    <t>Gospodarka mieszkaniowa</t>
  </si>
  <si>
    <t>samorządu terytorialnego</t>
  </si>
  <si>
    <t xml:space="preserve">realizowane na podstawie porozumień (umów) między jednostkami </t>
  </si>
  <si>
    <t>Dotacje celowe otrzymane z gminy na inwestycje i zakupy inwestycyjne</t>
  </si>
  <si>
    <t>zakupów inwestycyjnych własnych gmin (związków gmin)</t>
  </si>
  <si>
    <t>Dotacje celowe otrzymane z budżetu państwa na realizację inwestycji i</t>
  </si>
  <si>
    <t>organizacyjnych</t>
  </si>
  <si>
    <t>Grzywny i inne kary pieniężne od  osób prawnych i innych jednostek</t>
  </si>
  <si>
    <t>Drogi publiczne gminne</t>
  </si>
  <si>
    <t>Transport i łączność</t>
  </si>
  <si>
    <t>Rolnictwo i łowiectwo</t>
  </si>
  <si>
    <t>% zm.</t>
  </si>
  <si>
    <t>Plan 2010r.</t>
  </si>
  <si>
    <t>Plan 2009r.</t>
  </si>
  <si>
    <t>Treść</t>
  </si>
  <si>
    <t>Par.</t>
  </si>
  <si>
    <t>Rozdział</t>
  </si>
  <si>
    <t>Dział</t>
  </si>
  <si>
    <t>Wydatki bieżące</t>
  </si>
  <si>
    <t>Wydatki majątkowe</t>
  </si>
  <si>
    <t>Obiekty sportowe</t>
  </si>
  <si>
    <t>Biblioteki</t>
  </si>
  <si>
    <t>Pozostałe zadania w zakresie kultury</t>
  </si>
  <si>
    <t>Zadania w zakresie kinematografii</t>
  </si>
  <si>
    <t>Oświetlenie ulic, placów i dróg</t>
  </si>
  <si>
    <t>Schroniska dla zwierząt</t>
  </si>
  <si>
    <t>Utrzymanie zieleni w miastach i gminach</t>
  </si>
  <si>
    <t>Oczyszczanie miast i wsi</t>
  </si>
  <si>
    <t>Gospodarka odpadami</t>
  </si>
  <si>
    <t>Dodatki mieszkaniowe</t>
  </si>
  <si>
    <t>Zwalczanie narkomanii</t>
  </si>
  <si>
    <t>Dokształcanie i doskonalenie nauczycieli</t>
  </si>
  <si>
    <t>Dowożenie uczniów do szkół</t>
  </si>
  <si>
    <t>Oddziały przedszkolne w szkołach podstawowych</t>
  </si>
  <si>
    <t>Rezerwy ogólne i celowe</t>
  </si>
  <si>
    <t>terytorialnego</t>
  </si>
  <si>
    <t>Obsługa papierów wartościowych, kredytów i pożyczek jednostek samorządu</t>
  </si>
  <si>
    <t>Obsługa długu publicznego</t>
  </si>
  <si>
    <t>Pobór podatków, opłat i niepodatkowych należności budżetowych</t>
  </si>
  <si>
    <t>Komendy powiatowe Państwowej Straży Pożarnej</t>
  </si>
  <si>
    <t>Komendy wojewódzkie Policji</t>
  </si>
  <si>
    <t>Promocja jednostek samorządu terytorialnego</t>
  </si>
  <si>
    <t>Rady gmin (miast i miast na prawach powiatu)</t>
  </si>
  <si>
    <t>Starostwa powiatowe</t>
  </si>
  <si>
    <t>Prace geodezyjne i kartograficzne (nieinwestycyjne)</t>
  </si>
  <si>
    <t>Plany zagospodarowania przestrzennego</t>
  </si>
  <si>
    <t>Dostarczanie wody</t>
  </si>
  <si>
    <t>Wytwarzanie i zaopatrywanie w energię elektryczną, gaz i wodę</t>
  </si>
  <si>
    <t>Izby rolnicze</t>
  </si>
  <si>
    <t>Infrastruktura wodociągowa i sanitacyjna wsi</t>
  </si>
  <si>
    <t>Spółki wodne</t>
  </si>
  <si>
    <t>X. Wskaźnik w % liczony po uwzględnieniu wyłączeń (wg art. 170 ustawy o finansach publicznych)</t>
  </si>
  <si>
    <t>IX. Wyłączenia na podstawie art. 170 ust. 3 ustawy o finansach publicznych</t>
  </si>
  <si>
    <t>X. Wskaźnik w % liczony wg art. 170 ustawy o finansach publicznych</t>
  </si>
  <si>
    <t>VI. Dług jednostki samorzadu terytorialnego*</t>
  </si>
  <si>
    <t>VIII. Wskaźnik w % liczony po uwzględnieniu wyłączeń (wg art.. 169 ustawy o finansach publicznych)</t>
  </si>
  <si>
    <t>VII. Wyłączenia na podstawie art. 169 ust. 3 ustawy o finansach publicznych (raty i odsetki)</t>
  </si>
  <si>
    <t>VIII. Wskaźnik w % liczony wg art. 169 ustawy o finansach publicznych</t>
  </si>
  <si>
    <t>V. Łączne raty spłat kredytów i pożyczek wraz z odsetkami</t>
  </si>
  <si>
    <t>Wynik finansowy (I+II-III-IV)</t>
  </si>
  <si>
    <t>IV. Ogółem rozchody (13+14+15)</t>
  </si>
  <si>
    <t>Pozostałe rozchody</t>
  </si>
  <si>
    <t>15.</t>
  </si>
  <si>
    <t>Wykup wyemitowanych papierów wartościowych</t>
  </si>
  <si>
    <t>14.</t>
  </si>
  <si>
    <t>Raty spłat kredytów i pożyczek</t>
  </si>
  <si>
    <t>13.</t>
  </si>
  <si>
    <t>III. Ogółem wydatki (11+12)</t>
  </si>
  <si>
    <t>12.</t>
  </si>
  <si>
    <t>- odsetki i dyskonto od wyemitowanych papierów wartościowych</t>
  </si>
  <si>
    <t>- odsetki od kredytów i pożyczek</t>
  </si>
  <si>
    <t>- potencjalne spłaty poręczeń wraz z odsetkami</t>
  </si>
  <si>
    <t>Wydatki bieżące, w tym:</t>
  </si>
  <si>
    <t>11.</t>
  </si>
  <si>
    <t>II. Ogółem przychody (5+6+7+8+9+10)</t>
  </si>
  <si>
    <t>Spłata pożyczek udzielonych</t>
  </si>
  <si>
    <t>10.</t>
  </si>
  <si>
    <t>Wolne środki</t>
  </si>
  <si>
    <t>9.</t>
  </si>
  <si>
    <t>Nadwyżka budżetu</t>
  </si>
  <si>
    <t>8.</t>
  </si>
  <si>
    <t>Prywatyzacja majątku</t>
  </si>
  <si>
    <t>7.</t>
  </si>
  <si>
    <t>Sprzedaż papierów wartościowych</t>
  </si>
  <si>
    <t>6.</t>
  </si>
  <si>
    <t>Kredyty i pożyczki</t>
  </si>
  <si>
    <t>5.</t>
  </si>
  <si>
    <t>I. Ogółem dochody (1+2+3+4)</t>
  </si>
  <si>
    <t>Dotacje celowe na zadania własne i powierzone</t>
  </si>
  <si>
    <t>4.</t>
  </si>
  <si>
    <t>Dotacje celowe na zadania zlecone</t>
  </si>
  <si>
    <t>3.</t>
  </si>
  <si>
    <t>Subwencje</t>
  </si>
  <si>
    <t>2.</t>
  </si>
  <si>
    <t>- dochody majątkowe</t>
  </si>
  <si>
    <t>- udziały w doch. budżetu państwa</t>
  </si>
  <si>
    <t>Dochody własne, w tym:</t>
  </si>
  <si>
    <t>1.</t>
  </si>
  <si>
    <t>2018r.</t>
  </si>
  <si>
    <t>2017r.</t>
  </si>
  <si>
    <t>2016r.</t>
  </si>
  <si>
    <t>2015r.</t>
  </si>
  <si>
    <t>2014r.</t>
  </si>
  <si>
    <t>2013r.</t>
  </si>
  <si>
    <t>2012 r.</t>
  </si>
  <si>
    <t>2011 r.</t>
  </si>
  <si>
    <t>2010 r.</t>
  </si>
  <si>
    <t>2009 r.</t>
  </si>
  <si>
    <t>31.12.2008r.</t>
  </si>
  <si>
    <t>31.12.2007r.</t>
  </si>
  <si>
    <t>Prognoza na okres spłaty kredytu/pożyczki</t>
  </si>
  <si>
    <t>Wykonanie</t>
  </si>
  <si>
    <t>Wyszczególnienie</t>
  </si>
  <si>
    <t>Prognoza po zmianach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</si>
</sst>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_z_ł"/>
    <numFmt numFmtId="166" formatCode="#,##0.00\ &quot;zł&quot;"/>
    <numFmt numFmtId="167" formatCode="????"/>
    <numFmt numFmtId="168" formatCode="?????"/>
    <numFmt numFmtId="169" formatCode="???"/>
    <numFmt numFmtId="170" formatCode="0000"/>
    <numFmt numFmtId="171" formatCode="00000"/>
    <numFmt numFmtId="172" formatCode="00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66" applyFont="1" applyFill="1" applyBorder="1" applyAlignment="1">
      <alignment horizontal="center" vertical="center"/>
      <protection/>
    </xf>
    <xf numFmtId="10" fontId="3" fillId="0" borderId="0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10" fontId="3" fillId="0" borderId="0" xfId="66" applyNumberFormat="1" applyFont="1" applyFill="1" applyBorder="1" applyAlignment="1">
      <alignment horizontal="left" vertical="center"/>
      <protection/>
    </xf>
    <xf numFmtId="164" fontId="3" fillId="0" borderId="0" xfId="66" applyNumberFormat="1" applyFont="1" applyFill="1" applyBorder="1" applyAlignment="1">
      <alignment horizontal="center" vertical="center"/>
      <protection/>
    </xf>
    <xf numFmtId="165" fontId="3" fillId="0" borderId="0" xfId="66" applyNumberFormat="1" applyFont="1" applyFill="1" applyBorder="1" applyAlignment="1">
      <alignment horizontal="center" vertical="center"/>
      <protection/>
    </xf>
    <xf numFmtId="10" fontId="4" fillId="0" borderId="10" xfId="66" applyNumberFormat="1" applyFont="1" applyFill="1" applyBorder="1" applyAlignment="1">
      <alignment horizontal="right" vertical="center"/>
      <protection/>
    </xf>
    <xf numFmtId="166" fontId="5" fillId="0" borderId="10" xfId="44" applyNumberFormat="1" applyFont="1" applyBorder="1" applyAlignment="1">
      <alignment horizontal="right" vertical="center"/>
      <protection/>
    </xf>
    <xf numFmtId="0" fontId="5" fillId="0" borderId="10" xfId="44" applyFont="1" applyBorder="1" applyAlignment="1">
      <alignment horizontal="left" vertical="center"/>
      <protection/>
    </xf>
    <xf numFmtId="0" fontId="3" fillId="0" borderId="10" xfId="52" applyFont="1" applyBorder="1" applyAlignment="1">
      <alignment horizontal="center" vertical="center"/>
      <protection/>
    </xf>
    <xf numFmtId="10" fontId="3" fillId="0" borderId="10" xfId="66" applyNumberFormat="1" applyFont="1" applyFill="1" applyBorder="1" applyAlignment="1">
      <alignment horizontal="right" vertical="center"/>
      <protection/>
    </xf>
    <xf numFmtId="166" fontId="3" fillId="0" borderId="10" xfId="52" applyNumberFormat="1" applyFont="1" applyBorder="1" applyAlignment="1">
      <alignment horizontal="right" vertical="center"/>
      <protection/>
    </xf>
    <xf numFmtId="166" fontId="3" fillId="0" borderId="10" xfId="44" applyNumberFormat="1" applyFont="1" applyBorder="1" applyAlignment="1">
      <alignment horizontal="right" vertical="center"/>
      <protection/>
    </xf>
    <xf numFmtId="0" fontId="6" fillId="0" borderId="10" xfId="44" applyFont="1" applyBorder="1" applyAlignment="1">
      <alignment horizontal="left" vertical="center"/>
      <protection/>
    </xf>
    <xf numFmtId="0" fontId="3" fillId="0" borderId="10" xfId="44" applyFont="1" applyBorder="1" applyAlignment="1">
      <alignment horizontal="center" vertical="center"/>
      <protection/>
    </xf>
    <xf numFmtId="166" fontId="6" fillId="0" borderId="10" xfId="44" applyNumberFormat="1" applyFont="1" applyBorder="1" applyAlignment="1">
      <alignment horizontal="right" vertical="center"/>
      <protection/>
    </xf>
    <xf numFmtId="167" fontId="6" fillId="0" borderId="10" xfId="44" applyNumberFormat="1" applyFont="1" applyBorder="1" applyAlignment="1">
      <alignment horizontal="center" vertical="center"/>
      <protection/>
    </xf>
    <xf numFmtId="168" fontId="6" fillId="0" borderId="10" xfId="44" applyNumberFormat="1" applyFont="1" applyBorder="1" applyAlignment="1">
      <alignment horizontal="center" vertical="center"/>
      <protection/>
    </xf>
    <xf numFmtId="169" fontId="5" fillId="0" borderId="10" xfId="44" applyNumberFormat="1" applyFont="1" applyBorder="1" applyAlignment="1">
      <alignment horizontal="center" vertical="center"/>
      <protection/>
    </xf>
    <xf numFmtId="170" fontId="6" fillId="0" borderId="10" xfId="44" applyNumberFormat="1" applyFont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171" fontId="6" fillId="0" borderId="10" xfId="44" applyNumberFormat="1" applyFont="1" applyBorder="1" applyAlignment="1">
      <alignment horizontal="center" vertical="center"/>
      <protection/>
    </xf>
    <xf numFmtId="172" fontId="5" fillId="0" borderId="10" xfId="44" applyNumberFormat="1" applyFont="1" applyBorder="1" applyAlignment="1">
      <alignment horizontal="center" vertical="center"/>
      <protection/>
    </xf>
    <xf numFmtId="0" fontId="3" fillId="0" borderId="0" xfId="66" applyFont="1" applyFill="1" applyBorder="1" applyAlignment="1">
      <alignment horizontal="center" vertical="center" wrapText="1"/>
      <protection/>
    </xf>
    <xf numFmtId="10" fontId="4" fillId="0" borderId="10" xfId="66" applyNumberFormat="1" applyFont="1" applyFill="1" applyBorder="1" applyAlignment="1">
      <alignment horizontal="center" vertical="center" wrapText="1"/>
      <protection/>
    </xf>
    <xf numFmtId="166" fontId="5" fillId="0" borderId="10" xfId="44" applyNumberFormat="1" applyFont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/>
      <protection/>
    </xf>
    <xf numFmtId="0" fontId="3" fillId="0" borderId="0" xfId="56" applyNumberFormat="1" applyFont="1" applyFill="1" applyBorder="1" applyAlignment="1" applyProtection="1">
      <alignment horizontal="left" vertical="center"/>
      <protection locked="0"/>
    </xf>
    <xf numFmtId="10" fontId="3" fillId="0" borderId="0" xfId="56" applyNumberFormat="1" applyFont="1" applyFill="1" applyBorder="1" applyAlignment="1" applyProtection="1">
      <alignment horizontal="right" vertical="center"/>
      <protection locked="0"/>
    </xf>
    <xf numFmtId="4" fontId="3" fillId="0" borderId="0" xfId="54" applyNumberFormat="1" applyFont="1" applyFill="1" applyAlignment="1">
      <alignment vertical="center" wrapText="1"/>
      <protection/>
    </xf>
    <xf numFmtId="0" fontId="3" fillId="0" borderId="0" xfId="54" applyFont="1" applyFill="1" applyAlignment="1">
      <alignment vertical="center" wrapText="1"/>
      <protection/>
    </xf>
    <xf numFmtId="10" fontId="4" fillId="0" borderId="10" xfId="56" applyNumberFormat="1" applyFont="1" applyFill="1" applyBorder="1" applyAlignment="1" applyProtection="1">
      <alignment horizontal="right" vertical="center"/>
      <protection locked="0"/>
    </xf>
    <xf numFmtId="166" fontId="5" fillId="0" borderId="10" xfId="44" applyNumberFormat="1" applyFont="1" applyBorder="1" applyAlignment="1">
      <alignment horizontal="right" vertical="top"/>
      <protection/>
    </xf>
    <xf numFmtId="0" fontId="5" fillId="0" borderId="10" xfId="44" applyFont="1" applyBorder="1" applyAlignment="1">
      <alignment horizontal="right" vertical="top"/>
      <protection/>
    </xf>
    <xf numFmtId="0" fontId="3" fillId="0" borderId="10" xfId="52" applyFont="1" applyBorder="1" applyAlignment="1">
      <alignment horizontal="center"/>
      <protection/>
    </xf>
    <xf numFmtId="10" fontId="3" fillId="0" borderId="10" xfId="56" applyNumberFormat="1" applyFont="1" applyFill="1" applyBorder="1" applyAlignment="1" applyProtection="1">
      <alignment horizontal="right" vertical="center"/>
      <protection locked="0"/>
    </xf>
    <xf numFmtId="166" fontId="6" fillId="0" borderId="10" xfId="44" applyNumberFormat="1" applyFont="1" applyBorder="1" applyAlignment="1">
      <alignment horizontal="right" vertical="top"/>
      <protection/>
    </xf>
    <xf numFmtId="0" fontId="6" fillId="0" borderId="10" xfId="44" applyFont="1" applyBorder="1" applyAlignment="1">
      <alignment horizontal="left" vertical="top"/>
      <protection/>
    </xf>
    <xf numFmtId="0" fontId="3" fillId="0" borderId="10" xfId="44" applyFont="1" applyBorder="1" applyAlignment="1">
      <alignment horizontal="center"/>
      <protection/>
    </xf>
    <xf numFmtId="168" fontId="6" fillId="0" borderId="10" xfId="44" applyNumberFormat="1" applyFont="1" applyBorder="1" applyAlignment="1">
      <alignment horizontal="center" vertical="top"/>
      <protection/>
    </xf>
    <xf numFmtId="0" fontId="5" fillId="0" borderId="10" xfId="44" applyFont="1" applyBorder="1" applyAlignment="1">
      <alignment horizontal="left" vertical="top"/>
      <protection/>
    </xf>
    <xf numFmtId="169" fontId="5" fillId="0" borderId="10" xfId="44" applyNumberFormat="1" applyFont="1" applyBorder="1" applyAlignment="1">
      <alignment horizontal="center" vertical="top"/>
      <protection/>
    </xf>
    <xf numFmtId="166" fontId="3" fillId="0" borderId="10" xfId="52" applyNumberFormat="1" applyFont="1" applyBorder="1">
      <alignment/>
      <protection/>
    </xf>
    <xf numFmtId="166" fontId="3" fillId="0" borderId="10" xfId="44" applyNumberFormat="1" applyFont="1" applyBorder="1">
      <alignment/>
      <protection/>
    </xf>
    <xf numFmtId="171" fontId="6" fillId="0" borderId="10" xfId="44" applyNumberFormat="1" applyFont="1" applyBorder="1" applyAlignment="1">
      <alignment horizontal="center" vertical="top"/>
      <protection/>
    </xf>
    <xf numFmtId="172" fontId="5" fillId="0" borderId="10" xfId="44" applyNumberFormat="1" applyFont="1" applyBorder="1" applyAlignment="1">
      <alignment horizontal="center" vertical="top"/>
      <protection/>
    </xf>
    <xf numFmtId="10" fontId="4" fillId="0" borderId="10" xfId="56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Fill="1">
      <alignment/>
      <protection/>
    </xf>
    <xf numFmtId="49" fontId="2" fillId="0" borderId="0" xfId="55" applyNumberFormat="1" applyFont="1" applyFill="1">
      <alignment/>
      <protection/>
    </xf>
    <xf numFmtId="49" fontId="2" fillId="0" borderId="0" xfId="55" applyNumberFormat="1" applyFont="1" applyFill="1" applyAlignment="1">
      <alignment horizontal="center" vertical="center"/>
      <protection/>
    </xf>
    <xf numFmtId="10" fontId="8" fillId="0" borderId="10" xfId="53" applyNumberFormat="1" applyFont="1" applyBorder="1" applyAlignment="1">
      <alignment horizontal="right"/>
      <protection/>
    </xf>
    <xf numFmtId="0" fontId="9" fillId="0" borderId="10" xfId="53" applyFont="1" applyBorder="1" applyAlignment="1">
      <alignment vertical="center" wrapText="1"/>
      <protection/>
    </xf>
    <xf numFmtId="3" fontId="8" fillId="0" borderId="10" xfId="53" applyNumberFormat="1" applyFont="1" applyBorder="1" applyAlignment="1">
      <alignment horizontal="right"/>
      <protection/>
    </xf>
    <xf numFmtId="3" fontId="9" fillId="0" borderId="10" xfId="53" applyNumberFormat="1" applyFont="1" applyBorder="1" applyAlignment="1">
      <alignment horizontal="right" wrapText="1"/>
      <protection/>
    </xf>
    <xf numFmtId="10" fontId="8" fillId="0" borderId="10" xfId="53" applyNumberFormat="1" applyFont="1" applyFill="1" applyBorder="1" applyAlignment="1">
      <alignment horizontal="right" wrapText="1"/>
      <protection/>
    </xf>
    <xf numFmtId="0" fontId="9" fillId="0" borderId="10" xfId="55" applyFont="1" applyFill="1" applyBorder="1">
      <alignment/>
      <protection/>
    </xf>
    <xf numFmtId="3" fontId="8" fillId="0" borderId="10" xfId="53" applyNumberFormat="1" applyFont="1" applyBorder="1" applyAlignment="1">
      <alignment horizontal="right" wrapText="1"/>
      <protection/>
    </xf>
    <xf numFmtId="3" fontId="8" fillId="0" borderId="10" xfId="53" applyNumberFormat="1" applyFont="1" applyBorder="1" applyAlignment="1" applyProtection="1">
      <alignment horizontal="right" wrapText="1"/>
      <protection hidden="1"/>
    </xf>
    <xf numFmtId="0" fontId="9" fillId="0" borderId="0" xfId="53" applyFont="1" applyAlignment="1">
      <alignment vertical="center" wrapText="1"/>
      <protection/>
    </xf>
    <xf numFmtId="0" fontId="9" fillId="0" borderId="10" xfId="53" applyFont="1" applyBorder="1" applyAlignment="1">
      <alignment horizontal="center" vertical="center"/>
      <protection/>
    </xf>
    <xf numFmtId="3" fontId="9" fillId="0" borderId="10" xfId="53" applyNumberFormat="1" applyFont="1" applyBorder="1" applyAlignment="1">
      <alignment horizontal="right"/>
      <protection/>
    </xf>
    <xf numFmtId="0" fontId="9" fillId="0" borderId="10" xfId="53" applyFont="1" applyBorder="1" applyAlignment="1">
      <alignment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3" fontId="9" fillId="0" borderId="11" xfId="53" applyNumberFormat="1" applyFont="1" applyBorder="1" applyAlignment="1">
      <alignment horizontal="right" wrapText="1"/>
      <protection/>
    </xf>
    <xf numFmtId="3" fontId="9" fillId="0" borderId="0" xfId="55" applyNumberFormat="1" applyFont="1" applyFill="1">
      <alignment/>
      <protection/>
    </xf>
    <xf numFmtId="3" fontId="9" fillId="0" borderId="11" xfId="53" applyNumberFormat="1" applyFont="1" applyBorder="1" applyAlignment="1" quotePrefix="1">
      <alignment horizontal="right" wrapText="1"/>
      <protection/>
    </xf>
    <xf numFmtId="0" fontId="9" fillId="0" borderId="11" xfId="53" applyFont="1" applyBorder="1" applyAlignment="1" quotePrefix="1">
      <alignment vertical="center" wrapText="1"/>
      <protection/>
    </xf>
    <xf numFmtId="0" fontId="9" fillId="0" borderId="12" xfId="53" applyFont="1" applyFill="1" applyBorder="1" applyAlignment="1">
      <alignment horizontal="center" vertical="center"/>
      <protection/>
    </xf>
    <xf numFmtId="3" fontId="9" fillId="0" borderId="13" xfId="53" applyNumberFormat="1" applyFont="1" applyBorder="1" applyAlignment="1">
      <alignment horizontal="right" wrapText="1"/>
      <protection/>
    </xf>
    <xf numFmtId="3" fontId="9" fillId="0" borderId="13" xfId="53" applyNumberFormat="1" applyFont="1" applyBorder="1" applyAlignment="1" quotePrefix="1">
      <alignment horizontal="right" wrapText="1"/>
      <protection/>
    </xf>
    <xf numFmtId="0" fontId="9" fillId="0" borderId="13" xfId="53" applyFont="1" applyBorder="1" applyAlignment="1" quotePrefix="1">
      <alignment vertical="center" wrapText="1"/>
      <protection/>
    </xf>
    <xf numFmtId="0" fontId="9" fillId="0" borderId="14" xfId="53" applyFont="1" applyFill="1" applyBorder="1" applyAlignment="1">
      <alignment horizontal="center" vertical="center"/>
      <protection/>
    </xf>
    <xf numFmtId="3" fontId="9" fillId="0" borderId="15" xfId="53" applyNumberFormat="1" applyFont="1" applyBorder="1" applyAlignment="1">
      <alignment horizontal="right" wrapText="1"/>
      <protection/>
    </xf>
    <xf numFmtId="3" fontId="9" fillId="0" borderId="15" xfId="53" applyNumberFormat="1" applyFont="1" applyBorder="1" applyAlignment="1" quotePrefix="1">
      <alignment horizontal="right" wrapText="1"/>
      <protection/>
    </xf>
    <xf numFmtId="0" fontId="9" fillId="0" borderId="15" xfId="53" applyFont="1" applyBorder="1" applyAlignment="1" quotePrefix="1">
      <alignment vertical="center" wrapText="1"/>
      <protection/>
    </xf>
    <xf numFmtId="0" fontId="9" fillId="0" borderId="16" xfId="53" applyFont="1" applyFill="1" applyBorder="1" applyAlignment="1">
      <alignment horizontal="center" vertical="center"/>
      <protection/>
    </xf>
    <xf numFmtId="0" fontId="44" fillId="0" borderId="0" xfId="55" applyFont="1" applyFill="1">
      <alignment/>
      <protection/>
    </xf>
    <xf numFmtId="3" fontId="45" fillId="0" borderId="11" xfId="53" applyNumberFormat="1" applyFont="1" applyBorder="1" applyAlignment="1">
      <alignment horizontal="right" wrapText="1"/>
      <protection/>
    </xf>
    <xf numFmtId="0" fontId="45" fillId="0" borderId="12" xfId="53" applyFont="1" applyBorder="1" applyAlignment="1">
      <alignment horizontal="center" vertical="center"/>
      <protection/>
    </xf>
    <xf numFmtId="0" fontId="9" fillId="0" borderId="14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/>
      <protection/>
    </xf>
    <xf numFmtId="3" fontId="9" fillId="0" borderId="10" xfId="53" applyNumberFormat="1" applyFont="1" applyBorder="1" applyAlignment="1" quotePrefix="1">
      <alignment horizontal="center" wrapText="1"/>
      <protection/>
    </xf>
    <xf numFmtId="3" fontId="8" fillId="0" borderId="10" xfId="53" applyNumberFormat="1" applyFont="1" applyBorder="1" applyAlignment="1">
      <alignment horizontal="center" wrapText="1"/>
      <protection/>
    </xf>
    <xf numFmtId="0" fontId="9" fillId="0" borderId="12" xfId="53" applyFont="1" applyBorder="1" applyAlignment="1" quotePrefix="1">
      <alignment vertical="center" wrapText="1"/>
      <protection/>
    </xf>
    <xf numFmtId="3" fontId="9" fillId="0" borderId="12" xfId="53" applyNumberFormat="1" applyFont="1" applyBorder="1" applyAlignment="1" quotePrefix="1">
      <alignment horizontal="right" wrapText="1"/>
      <protection/>
    </xf>
    <xf numFmtId="3" fontId="45" fillId="0" borderId="10" xfId="53" applyNumberFormat="1" applyFont="1" applyBorder="1" applyAlignment="1">
      <alignment horizontal="right" wrapText="1"/>
      <protection/>
    </xf>
    <xf numFmtId="3" fontId="45" fillId="0" borderId="15" xfId="53" applyNumberFormat="1" applyFont="1" applyBorder="1" applyAlignment="1">
      <alignment horizontal="right" wrapText="1"/>
      <protection/>
    </xf>
    <xf numFmtId="10" fontId="9" fillId="0" borderId="10" xfId="53" applyNumberFormat="1" applyFont="1" applyBorder="1" applyAlignment="1">
      <alignment horizontal="right" wrapText="1"/>
      <protection/>
    </xf>
    <xf numFmtId="3" fontId="9" fillId="0" borderId="10" xfId="53" applyNumberFormat="1" applyFont="1" applyBorder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/>
      <protection/>
    </xf>
    <xf numFmtId="3" fontId="8" fillId="0" borderId="17" xfId="53" applyNumberFormat="1" applyFont="1" applyBorder="1" applyAlignment="1">
      <alignment horizontal="center"/>
      <protection/>
    </xf>
    <xf numFmtId="3" fontId="8" fillId="0" borderId="18" xfId="53" applyNumberFormat="1" applyFont="1" applyBorder="1" applyAlignment="1">
      <alignment horizontal="center"/>
      <protection/>
    </xf>
    <xf numFmtId="3" fontId="8" fillId="0" borderId="17" xfId="53" applyNumberFormat="1" applyFont="1" applyBorder="1" applyAlignment="1">
      <alignment horizontal="center" wrapText="1"/>
      <protection/>
    </xf>
    <xf numFmtId="3" fontId="8" fillId="0" borderId="19" xfId="53" applyNumberFormat="1" applyFont="1" applyBorder="1" applyAlignment="1">
      <alignment horizontal="center" wrapText="1"/>
      <protection/>
    </xf>
    <xf numFmtId="3" fontId="8" fillId="0" borderId="18" xfId="53" applyNumberFormat="1" applyFont="1" applyBorder="1" applyAlignment="1">
      <alignment horizontal="center" wrapText="1"/>
      <protection/>
    </xf>
    <xf numFmtId="0" fontId="8" fillId="0" borderId="10" xfId="53" applyFont="1" applyBorder="1" applyAlignment="1">
      <alignment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0" fontId="9" fillId="0" borderId="10" xfId="53" applyFont="1" applyBorder="1" applyAlignment="1">
      <alignment vertical="center" wrapText="1"/>
      <protection/>
    </xf>
    <xf numFmtId="0" fontId="8" fillId="0" borderId="17" xfId="53" applyFont="1" applyBorder="1" applyAlignment="1">
      <alignment vertical="center" wrapText="1"/>
      <protection/>
    </xf>
    <xf numFmtId="0" fontId="9" fillId="0" borderId="18" xfId="53" applyFont="1" applyBorder="1" applyAlignment="1">
      <alignment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_do budżetu 2007" xfId="54"/>
    <cellStyle name="Normalny_Objaśnienia do budżetu na 2005 r." xfId="55"/>
    <cellStyle name="Normalny_Zał. Nr 1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[0]_Zał. Nr 1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26717625"/>
          <a:ext cx="106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2</xdr:col>
      <xdr:colOff>0</xdr:colOff>
      <xdr:row>176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8498800"/>
          <a:ext cx="106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zoomScalePageLayoutView="0" workbookViewId="0" topLeftCell="A202">
      <selection activeCell="F240" sqref="F240"/>
    </sheetView>
  </sheetViews>
  <sheetFormatPr defaultColWidth="8.796875" defaultRowHeight="14.25"/>
  <cols>
    <col min="1" max="1" width="4.5" style="1" bestFit="1" customWidth="1"/>
    <col min="2" max="2" width="7.69921875" style="6" bestFit="1" customWidth="1"/>
    <col min="3" max="3" width="4.5" style="5" bestFit="1" customWidth="1"/>
    <col min="4" max="4" width="59.19921875" style="4" bestFit="1" customWidth="1"/>
    <col min="5" max="6" width="13.19921875" style="3" bestFit="1" customWidth="1"/>
    <col min="7" max="7" width="9" style="2" bestFit="1" customWidth="1"/>
    <col min="8" max="16384" width="9" style="1" customWidth="1"/>
  </cols>
  <sheetData>
    <row r="1" spans="1:7" s="25" customFormat="1" ht="38.25" customHeight="1">
      <c r="A1" s="28" t="s">
        <v>135</v>
      </c>
      <c r="B1" s="28" t="s">
        <v>134</v>
      </c>
      <c r="C1" s="28" t="s">
        <v>133</v>
      </c>
      <c r="D1" s="28" t="s">
        <v>132</v>
      </c>
      <c r="E1" s="27" t="s">
        <v>131</v>
      </c>
      <c r="F1" s="27" t="s">
        <v>130</v>
      </c>
      <c r="G1" s="26" t="s">
        <v>129</v>
      </c>
    </row>
    <row r="2" spans="1:7" ht="12.75">
      <c r="A2" s="24">
        <v>10</v>
      </c>
      <c r="B2" s="15"/>
      <c r="C2" s="15"/>
      <c r="D2" s="9" t="s">
        <v>128</v>
      </c>
      <c r="E2" s="8">
        <v>201896</v>
      </c>
      <c r="F2" s="8">
        <v>550</v>
      </c>
      <c r="G2" s="7">
        <f>F2/E2</f>
        <v>0.0027241748226809843</v>
      </c>
    </row>
    <row r="3" spans="1:7" ht="12.75">
      <c r="A3" s="15"/>
      <c r="B3" s="23">
        <v>1095</v>
      </c>
      <c r="C3" s="15"/>
      <c r="D3" s="14" t="s">
        <v>9</v>
      </c>
      <c r="E3" s="16">
        <v>201896</v>
      </c>
      <c r="F3" s="16">
        <v>550</v>
      </c>
      <c r="G3" s="11">
        <f>F3/E3</f>
        <v>0.0027241748226809843</v>
      </c>
    </row>
    <row r="4" spans="1:7" ht="12.75">
      <c r="A4" s="15"/>
      <c r="B4" s="15"/>
      <c r="C4" s="20">
        <v>750</v>
      </c>
      <c r="D4" s="14" t="s">
        <v>51</v>
      </c>
      <c r="E4" s="16">
        <v>785</v>
      </c>
      <c r="F4" s="16">
        <v>550</v>
      </c>
      <c r="G4" s="11">
        <f>F4/E4</f>
        <v>0.7006369426751592</v>
      </c>
    </row>
    <row r="5" spans="1:7" ht="12.75">
      <c r="A5" s="15"/>
      <c r="B5" s="15"/>
      <c r="C5" s="15"/>
      <c r="D5" s="14" t="s">
        <v>50</v>
      </c>
      <c r="E5" s="13"/>
      <c r="F5" s="13"/>
      <c r="G5" s="11"/>
    </row>
    <row r="6" spans="1:7" s="22" customFormat="1" ht="12.75">
      <c r="A6" s="10"/>
      <c r="B6" s="10"/>
      <c r="C6" s="10"/>
      <c r="D6" s="14" t="s">
        <v>49</v>
      </c>
      <c r="E6" s="12"/>
      <c r="F6" s="12"/>
      <c r="G6" s="11"/>
    </row>
    <row r="7" spans="1:7" ht="12.75">
      <c r="A7" s="15"/>
      <c r="B7" s="15"/>
      <c r="C7" s="17">
        <v>2010</v>
      </c>
      <c r="D7" s="14" t="s">
        <v>28</v>
      </c>
      <c r="E7" s="16">
        <v>201111</v>
      </c>
      <c r="F7" s="12">
        <v>0</v>
      </c>
      <c r="G7" s="11">
        <f>F7/E7</f>
        <v>0</v>
      </c>
    </row>
    <row r="8" spans="1:7" ht="12.75">
      <c r="A8" s="15"/>
      <c r="B8" s="15"/>
      <c r="C8" s="15"/>
      <c r="D8" s="14" t="s">
        <v>27</v>
      </c>
      <c r="E8" s="13"/>
      <c r="F8" s="12"/>
      <c r="G8" s="11"/>
    </row>
    <row r="9" spans="1:7" ht="12.75">
      <c r="A9" s="10"/>
      <c r="B9" s="10"/>
      <c r="C9" s="10"/>
      <c r="D9" s="14" t="s">
        <v>26</v>
      </c>
      <c r="E9" s="12"/>
      <c r="F9" s="12"/>
      <c r="G9" s="11"/>
    </row>
    <row r="10" spans="1:7" ht="12.75">
      <c r="A10" s="19">
        <v>600</v>
      </c>
      <c r="B10" s="15"/>
      <c r="C10" s="15"/>
      <c r="D10" s="9" t="s">
        <v>127</v>
      </c>
      <c r="E10" s="8">
        <v>2244200</v>
      </c>
      <c r="F10" s="8">
        <v>15000</v>
      </c>
      <c r="G10" s="7">
        <f>F10/E10</f>
        <v>0.0066838962659299525</v>
      </c>
    </row>
    <row r="11" spans="1:7" ht="12.75">
      <c r="A11" s="15"/>
      <c r="B11" s="18">
        <v>60016</v>
      </c>
      <c r="C11" s="15"/>
      <c r="D11" s="14" t="s">
        <v>126</v>
      </c>
      <c r="E11" s="16">
        <v>37200</v>
      </c>
      <c r="F11" s="16">
        <v>15000</v>
      </c>
      <c r="G11" s="11">
        <f>F11/E11</f>
        <v>0.4032258064516129</v>
      </c>
    </row>
    <row r="12" spans="1:7" ht="12.75">
      <c r="A12" s="15"/>
      <c r="B12" s="15"/>
      <c r="C12" s="20">
        <v>580</v>
      </c>
      <c r="D12" s="14" t="s">
        <v>125</v>
      </c>
      <c r="E12" s="16">
        <v>32000</v>
      </c>
      <c r="F12" s="16">
        <v>0</v>
      </c>
      <c r="G12" s="11">
        <f>F12/E12</f>
        <v>0</v>
      </c>
    </row>
    <row r="13" spans="1:7" s="22" customFormat="1" ht="12.75">
      <c r="A13" s="15"/>
      <c r="B13" s="15"/>
      <c r="C13" s="15"/>
      <c r="D13" s="14" t="s">
        <v>124</v>
      </c>
      <c r="E13" s="13"/>
      <c r="F13" s="16"/>
      <c r="G13" s="11"/>
    </row>
    <row r="14" spans="1:7" ht="12.75">
      <c r="A14" s="15"/>
      <c r="B14" s="15"/>
      <c r="C14" s="20">
        <v>690</v>
      </c>
      <c r="D14" s="14" t="s">
        <v>67</v>
      </c>
      <c r="E14" s="16">
        <v>5200</v>
      </c>
      <c r="F14" s="16">
        <v>15000</v>
      </c>
      <c r="G14" s="11">
        <f>F14/E14</f>
        <v>2.8846153846153846</v>
      </c>
    </row>
    <row r="15" spans="1:7" ht="12.75">
      <c r="A15" s="15"/>
      <c r="B15" s="18">
        <v>60078</v>
      </c>
      <c r="C15" s="15"/>
      <c r="D15" s="14" t="s">
        <v>29</v>
      </c>
      <c r="E15" s="16">
        <v>2207000</v>
      </c>
      <c r="F15" s="16">
        <v>0</v>
      </c>
      <c r="G15" s="11">
        <f>F15/E15</f>
        <v>0</v>
      </c>
    </row>
    <row r="16" spans="1:7" ht="12.75">
      <c r="A16" s="15"/>
      <c r="B16" s="15"/>
      <c r="C16" s="17">
        <v>6330</v>
      </c>
      <c r="D16" s="14" t="s">
        <v>123</v>
      </c>
      <c r="E16" s="16">
        <v>2000000</v>
      </c>
      <c r="F16" s="16">
        <v>0</v>
      </c>
      <c r="G16" s="11">
        <f>F16/E16</f>
        <v>0</v>
      </c>
    </row>
    <row r="17" spans="1:7" s="22" customFormat="1" ht="12.75">
      <c r="A17" s="15"/>
      <c r="B17" s="15"/>
      <c r="C17" s="15"/>
      <c r="D17" s="14" t="s">
        <v>122</v>
      </c>
      <c r="E17" s="13"/>
      <c r="F17" s="16"/>
      <c r="G17" s="11"/>
    </row>
    <row r="18" spans="1:7" ht="12.75">
      <c r="A18" s="15"/>
      <c r="B18" s="15"/>
      <c r="C18" s="17">
        <v>6610</v>
      </c>
      <c r="D18" s="14" t="s">
        <v>121</v>
      </c>
      <c r="E18" s="16">
        <v>207000</v>
      </c>
      <c r="F18" s="16">
        <v>0</v>
      </c>
      <c r="G18" s="11">
        <f>F18/E18</f>
        <v>0</v>
      </c>
    </row>
    <row r="19" spans="1:7" ht="12.75">
      <c r="A19" s="15"/>
      <c r="B19" s="15"/>
      <c r="C19" s="15"/>
      <c r="D19" s="14" t="s">
        <v>120</v>
      </c>
      <c r="E19" s="13"/>
      <c r="F19" s="16"/>
      <c r="G19" s="11"/>
    </row>
    <row r="20" spans="1:7" ht="12.75">
      <c r="A20" s="10"/>
      <c r="B20" s="10"/>
      <c r="C20" s="10"/>
      <c r="D20" s="14" t="s">
        <v>119</v>
      </c>
      <c r="E20" s="12"/>
      <c r="F20" s="16"/>
      <c r="G20" s="11"/>
    </row>
    <row r="21" spans="1:7" s="22" customFormat="1" ht="12.75">
      <c r="A21" s="19">
        <v>700</v>
      </c>
      <c r="B21" s="15"/>
      <c r="C21" s="15"/>
      <c r="D21" s="9" t="s">
        <v>118</v>
      </c>
      <c r="E21" s="8">
        <v>1881489</v>
      </c>
      <c r="F21" s="8">
        <v>2322300</v>
      </c>
      <c r="G21" s="7">
        <f>F21/E21</f>
        <v>1.234288374792518</v>
      </c>
    </row>
    <row r="22" spans="1:7" s="22" customFormat="1" ht="12.75">
      <c r="A22" s="15"/>
      <c r="B22" s="18">
        <v>70005</v>
      </c>
      <c r="C22" s="15"/>
      <c r="D22" s="14" t="s">
        <v>117</v>
      </c>
      <c r="E22" s="16">
        <v>1881489</v>
      </c>
      <c r="F22" s="16">
        <v>2322300</v>
      </c>
      <c r="G22" s="11">
        <f>F22/E22</f>
        <v>1.234288374792518</v>
      </c>
    </row>
    <row r="23" spans="1:7" ht="12.75">
      <c r="A23" s="15"/>
      <c r="B23" s="15"/>
      <c r="C23" s="20">
        <v>470</v>
      </c>
      <c r="D23" s="14" t="s">
        <v>116</v>
      </c>
      <c r="E23" s="16">
        <v>120000</v>
      </c>
      <c r="F23" s="16">
        <v>180000</v>
      </c>
      <c r="G23" s="11">
        <f>F23/E23</f>
        <v>1.5</v>
      </c>
    </row>
    <row r="24" spans="1:7" s="22" customFormat="1" ht="12.75">
      <c r="A24" s="15"/>
      <c r="B24" s="15"/>
      <c r="C24" s="15"/>
      <c r="D24" s="14" t="s">
        <v>115</v>
      </c>
      <c r="E24" s="13"/>
      <c r="F24" s="13"/>
      <c r="G24" s="11"/>
    </row>
    <row r="25" spans="1:7" ht="12.75">
      <c r="A25" s="15"/>
      <c r="B25" s="15"/>
      <c r="C25" s="20">
        <v>490</v>
      </c>
      <c r="D25" s="14" t="s">
        <v>69</v>
      </c>
      <c r="E25" s="16">
        <v>2100</v>
      </c>
      <c r="F25" s="16">
        <v>31000</v>
      </c>
      <c r="G25" s="11">
        <f>F25/E25</f>
        <v>14.761904761904763</v>
      </c>
    </row>
    <row r="26" spans="1:7" ht="12.75">
      <c r="A26" s="15"/>
      <c r="B26" s="15"/>
      <c r="C26" s="15"/>
      <c r="D26" s="14" t="s">
        <v>68</v>
      </c>
      <c r="E26" s="13"/>
      <c r="F26" s="13"/>
      <c r="G26" s="11"/>
    </row>
    <row r="27" spans="1:7" s="22" customFormat="1" ht="12.75">
      <c r="A27" s="15"/>
      <c r="B27" s="15"/>
      <c r="C27" s="20">
        <v>750</v>
      </c>
      <c r="D27" s="14" t="s">
        <v>51</v>
      </c>
      <c r="E27" s="16">
        <v>994389</v>
      </c>
      <c r="F27" s="16">
        <v>1290000</v>
      </c>
      <c r="G27" s="11">
        <f>F27/E27</f>
        <v>1.2972790326522115</v>
      </c>
    </row>
    <row r="28" spans="1:7" ht="12.75">
      <c r="A28" s="15"/>
      <c r="B28" s="15"/>
      <c r="C28" s="15"/>
      <c r="D28" s="14" t="s">
        <v>50</v>
      </c>
      <c r="E28" s="13"/>
      <c r="F28" s="13"/>
      <c r="G28" s="11"/>
    </row>
    <row r="29" spans="1:7" ht="12.75">
      <c r="A29" s="10"/>
      <c r="B29" s="10"/>
      <c r="C29" s="10"/>
      <c r="D29" s="14" t="s">
        <v>49</v>
      </c>
      <c r="E29" s="12"/>
      <c r="F29" s="12"/>
      <c r="G29" s="11"/>
    </row>
    <row r="30" spans="1:7" ht="12.75">
      <c r="A30" s="15"/>
      <c r="B30" s="15"/>
      <c r="C30" s="20">
        <v>760</v>
      </c>
      <c r="D30" s="14" t="s">
        <v>114</v>
      </c>
      <c r="E30" s="16">
        <v>4800</v>
      </c>
      <c r="F30" s="16">
        <v>1500</v>
      </c>
      <c r="G30" s="11">
        <f>F30/E30</f>
        <v>0.3125</v>
      </c>
    </row>
    <row r="31" spans="1:7" ht="12.75">
      <c r="A31" s="15"/>
      <c r="B31" s="15"/>
      <c r="C31" s="15"/>
      <c r="D31" s="14" t="s">
        <v>113</v>
      </c>
      <c r="E31" s="13"/>
      <c r="F31" s="13"/>
      <c r="G31" s="11"/>
    </row>
    <row r="32" spans="1:7" ht="12.75">
      <c r="A32" s="15"/>
      <c r="B32" s="15"/>
      <c r="C32" s="20">
        <v>770</v>
      </c>
      <c r="D32" s="14" t="s">
        <v>112</v>
      </c>
      <c r="E32" s="16">
        <v>732000</v>
      </c>
      <c r="F32" s="16">
        <v>796800</v>
      </c>
      <c r="G32" s="11">
        <f>F32/E32</f>
        <v>1.0885245901639344</v>
      </c>
    </row>
    <row r="33" spans="1:7" ht="12.75">
      <c r="A33" s="15"/>
      <c r="B33" s="15"/>
      <c r="C33" s="15"/>
      <c r="D33" s="14" t="s">
        <v>111</v>
      </c>
      <c r="E33" s="13"/>
      <c r="F33" s="13"/>
      <c r="G33" s="11"/>
    </row>
    <row r="34" spans="1:7" ht="12.75">
      <c r="A34" s="15"/>
      <c r="B34" s="15"/>
      <c r="C34" s="20">
        <v>830</v>
      </c>
      <c r="D34" s="14" t="s">
        <v>30</v>
      </c>
      <c r="E34" s="16">
        <v>21000</v>
      </c>
      <c r="F34" s="16">
        <v>20000</v>
      </c>
      <c r="G34" s="11">
        <f aca="true" t="shared" si="0" ref="G34:G39">F34/E34</f>
        <v>0.9523809523809523</v>
      </c>
    </row>
    <row r="35" spans="1:7" ht="12.75">
      <c r="A35" s="15"/>
      <c r="B35" s="15"/>
      <c r="C35" s="20">
        <v>920</v>
      </c>
      <c r="D35" s="14" t="s">
        <v>33</v>
      </c>
      <c r="E35" s="16">
        <v>5000</v>
      </c>
      <c r="F35" s="16">
        <v>3000</v>
      </c>
      <c r="G35" s="11">
        <f t="shared" si="0"/>
        <v>0.6</v>
      </c>
    </row>
    <row r="36" spans="1:7" ht="12.75">
      <c r="A36" s="15"/>
      <c r="B36" s="15"/>
      <c r="C36" s="20">
        <v>970</v>
      </c>
      <c r="D36" s="14" t="s">
        <v>42</v>
      </c>
      <c r="E36" s="16">
        <v>2200</v>
      </c>
      <c r="F36" s="16">
        <v>0</v>
      </c>
      <c r="G36" s="11">
        <f t="shared" si="0"/>
        <v>0</v>
      </c>
    </row>
    <row r="37" spans="1:7" ht="12.75">
      <c r="A37" s="19">
        <v>710</v>
      </c>
      <c r="B37" s="15"/>
      <c r="C37" s="15"/>
      <c r="D37" s="9" t="s">
        <v>110</v>
      </c>
      <c r="E37" s="8">
        <v>23650</v>
      </c>
      <c r="F37" s="8">
        <v>20000</v>
      </c>
      <c r="G37" s="7">
        <f t="shared" si="0"/>
        <v>0.8456659619450317</v>
      </c>
    </row>
    <row r="38" spans="1:7" ht="12.75">
      <c r="A38" s="15"/>
      <c r="B38" s="18">
        <v>71035</v>
      </c>
      <c r="C38" s="15"/>
      <c r="D38" s="14" t="s">
        <v>109</v>
      </c>
      <c r="E38" s="16">
        <v>23650</v>
      </c>
      <c r="F38" s="16">
        <v>20000</v>
      </c>
      <c r="G38" s="11">
        <f t="shared" si="0"/>
        <v>0.8456659619450317</v>
      </c>
    </row>
    <row r="39" spans="1:7" ht="12.75">
      <c r="A39" s="15"/>
      <c r="B39" s="15"/>
      <c r="C39" s="20">
        <v>750</v>
      </c>
      <c r="D39" s="14" t="s">
        <v>51</v>
      </c>
      <c r="E39" s="16">
        <v>23650</v>
      </c>
      <c r="F39" s="16">
        <v>20000</v>
      </c>
      <c r="G39" s="11">
        <f t="shared" si="0"/>
        <v>0.8456659619450317</v>
      </c>
    </row>
    <row r="40" spans="1:7" ht="12.75">
      <c r="A40" s="15"/>
      <c r="B40" s="15"/>
      <c r="C40" s="15"/>
      <c r="D40" s="14" t="s">
        <v>50</v>
      </c>
      <c r="E40" s="13"/>
      <c r="F40" s="13"/>
      <c r="G40" s="11"/>
    </row>
    <row r="41" spans="1:7" ht="12.75">
      <c r="A41" s="10"/>
      <c r="B41" s="10"/>
      <c r="C41" s="10"/>
      <c r="D41" s="14" t="s">
        <v>49</v>
      </c>
      <c r="E41" s="12"/>
      <c r="F41" s="12"/>
      <c r="G41" s="11"/>
    </row>
    <row r="42" spans="1:7" ht="12.75">
      <c r="A42" s="19">
        <v>750</v>
      </c>
      <c r="B42" s="15"/>
      <c r="C42" s="15"/>
      <c r="D42" s="9" t="s">
        <v>108</v>
      </c>
      <c r="E42" s="8">
        <v>185817</v>
      </c>
      <c r="F42" s="8">
        <v>137850</v>
      </c>
      <c r="G42" s="7">
        <f>F42/E42</f>
        <v>0.7418589257172379</v>
      </c>
    </row>
    <row r="43" spans="1:7" ht="12.75">
      <c r="A43" s="15"/>
      <c r="B43" s="18">
        <v>75011</v>
      </c>
      <c r="C43" s="15"/>
      <c r="D43" s="14" t="s">
        <v>107</v>
      </c>
      <c r="E43" s="16">
        <v>101580</v>
      </c>
      <c r="F43" s="16">
        <v>101850</v>
      </c>
      <c r="G43" s="11">
        <f>F43/E43</f>
        <v>1.0026580035440047</v>
      </c>
    </row>
    <row r="44" spans="1:7" ht="12.75">
      <c r="A44" s="15"/>
      <c r="B44" s="15"/>
      <c r="C44" s="17">
        <v>2010</v>
      </c>
      <c r="D44" s="14" t="s">
        <v>28</v>
      </c>
      <c r="E44" s="16">
        <v>101580</v>
      </c>
      <c r="F44" s="16">
        <v>101850</v>
      </c>
      <c r="G44" s="11">
        <f>F44/E44</f>
        <v>1.0026580035440047</v>
      </c>
    </row>
    <row r="45" spans="1:7" ht="12.75">
      <c r="A45" s="15"/>
      <c r="B45" s="15"/>
      <c r="C45" s="15"/>
      <c r="D45" s="14" t="s">
        <v>27</v>
      </c>
      <c r="E45" s="13"/>
      <c r="F45" s="13"/>
      <c r="G45" s="11"/>
    </row>
    <row r="46" spans="1:7" ht="12.75">
      <c r="A46" s="10"/>
      <c r="B46" s="10"/>
      <c r="C46" s="10"/>
      <c r="D46" s="14" t="s">
        <v>26</v>
      </c>
      <c r="E46" s="12"/>
      <c r="F46" s="12"/>
      <c r="G46" s="11"/>
    </row>
    <row r="47" spans="1:7" ht="12.75">
      <c r="A47" s="15"/>
      <c r="B47" s="18">
        <v>75023</v>
      </c>
      <c r="C47" s="15"/>
      <c r="D47" s="14" t="s">
        <v>106</v>
      </c>
      <c r="E47" s="16">
        <v>10000</v>
      </c>
      <c r="F47" s="16">
        <v>36000</v>
      </c>
      <c r="G47" s="11">
        <f>F47/E47</f>
        <v>3.6</v>
      </c>
    </row>
    <row r="48" spans="1:7" ht="12.75">
      <c r="A48" s="15"/>
      <c r="B48" s="15"/>
      <c r="C48" s="20">
        <v>750</v>
      </c>
      <c r="D48" s="14" t="s">
        <v>51</v>
      </c>
      <c r="E48" s="16">
        <v>10000</v>
      </c>
      <c r="F48" s="16">
        <v>36000</v>
      </c>
      <c r="G48" s="11">
        <f>F48/E48</f>
        <v>3.6</v>
      </c>
    </row>
    <row r="49" spans="1:7" ht="12.75">
      <c r="A49" s="15"/>
      <c r="B49" s="15"/>
      <c r="C49" s="15"/>
      <c r="D49" s="14" t="s">
        <v>50</v>
      </c>
      <c r="E49" s="13"/>
      <c r="F49" s="13"/>
      <c r="G49" s="11"/>
    </row>
    <row r="50" spans="1:7" ht="12.75">
      <c r="A50" s="10"/>
      <c r="B50" s="10"/>
      <c r="C50" s="10"/>
      <c r="D50" s="14" t="s">
        <v>49</v>
      </c>
      <c r="E50" s="12"/>
      <c r="F50" s="12"/>
      <c r="G50" s="11"/>
    </row>
    <row r="51" spans="1:7" ht="12.75">
      <c r="A51" s="15"/>
      <c r="B51" s="18">
        <v>75095</v>
      </c>
      <c r="C51" s="15"/>
      <c r="D51" s="14" t="s">
        <v>9</v>
      </c>
      <c r="E51" s="16">
        <v>74237</v>
      </c>
      <c r="F51" s="12">
        <v>0</v>
      </c>
      <c r="G51" s="11">
        <f>F51/E51</f>
        <v>0</v>
      </c>
    </row>
    <row r="52" spans="1:7" ht="12.75">
      <c r="A52" s="15"/>
      <c r="B52" s="15"/>
      <c r="C52" s="20">
        <v>970</v>
      </c>
      <c r="D52" s="14" t="s">
        <v>42</v>
      </c>
      <c r="E52" s="16">
        <v>74237</v>
      </c>
      <c r="F52" s="12">
        <v>0</v>
      </c>
      <c r="G52" s="11">
        <f>F52/E52</f>
        <v>0</v>
      </c>
    </row>
    <row r="53" spans="1:7" ht="12.75">
      <c r="A53" s="19">
        <v>751</v>
      </c>
      <c r="B53" s="15"/>
      <c r="C53" s="15"/>
      <c r="D53" s="9" t="s">
        <v>105</v>
      </c>
      <c r="E53" s="8">
        <v>34180</v>
      </c>
      <c r="F53" s="8">
        <v>2282</v>
      </c>
      <c r="G53" s="7">
        <f>F53/E53</f>
        <v>0.06676418958455237</v>
      </c>
    </row>
    <row r="54" spans="1:7" ht="12.75">
      <c r="A54" s="15"/>
      <c r="B54" s="15"/>
      <c r="C54" s="15"/>
      <c r="D54" s="9" t="s">
        <v>104</v>
      </c>
      <c r="E54" s="13"/>
      <c r="F54" s="13"/>
      <c r="G54" s="11"/>
    </row>
    <row r="55" spans="1:7" ht="12.75">
      <c r="A55" s="15"/>
      <c r="B55" s="18">
        <v>75101</v>
      </c>
      <c r="C55" s="15"/>
      <c r="D55" s="14" t="s">
        <v>103</v>
      </c>
      <c r="E55" s="16">
        <v>2260</v>
      </c>
      <c r="F55" s="16">
        <v>2282</v>
      </c>
      <c r="G55" s="11">
        <f>F55/E55</f>
        <v>1.0097345132743363</v>
      </c>
    </row>
    <row r="56" spans="1:7" ht="12.75">
      <c r="A56" s="15"/>
      <c r="B56" s="15"/>
      <c r="C56" s="17">
        <v>2010</v>
      </c>
      <c r="D56" s="14" t="s">
        <v>28</v>
      </c>
      <c r="E56" s="16">
        <v>2260</v>
      </c>
      <c r="F56" s="16">
        <v>2282</v>
      </c>
      <c r="G56" s="11">
        <f>F56/E56</f>
        <v>1.0097345132743363</v>
      </c>
    </row>
    <row r="57" spans="1:7" ht="12.75">
      <c r="A57" s="15"/>
      <c r="B57" s="15"/>
      <c r="C57" s="15"/>
      <c r="D57" s="14" t="s">
        <v>27</v>
      </c>
      <c r="E57" s="13"/>
      <c r="F57" s="13"/>
      <c r="G57" s="11"/>
    </row>
    <row r="58" spans="1:7" ht="12.75">
      <c r="A58" s="10"/>
      <c r="B58" s="10"/>
      <c r="C58" s="10"/>
      <c r="D58" s="14" t="s">
        <v>26</v>
      </c>
      <c r="E58" s="12"/>
      <c r="F58" s="12"/>
      <c r="G58" s="11"/>
    </row>
    <row r="59" spans="1:7" ht="12.75">
      <c r="A59" s="15"/>
      <c r="B59" s="18">
        <v>75113</v>
      </c>
      <c r="C59" s="15"/>
      <c r="D59" s="14" t="s">
        <v>102</v>
      </c>
      <c r="E59" s="16">
        <v>31920</v>
      </c>
      <c r="F59" s="12">
        <v>0</v>
      </c>
      <c r="G59" s="11">
        <f>F59/E59</f>
        <v>0</v>
      </c>
    </row>
    <row r="60" spans="1:7" ht="12.75">
      <c r="A60" s="15"/>
      <c r="B60" s="15"/>
      <c r="C60" s="17">
        <v>2010</v>
      </c>
      <c r="D60" s="14" t="s">
        <v>28</v>
      </c>
      <c r="E60" s="16">
        <v>31920</v>
      </c>
      <c r="F60" s="12">
        <v>0</v>
      </c>
      <c r="G60" s="11">
        <f>F60/E60</f>
        <v>0</v>
      </c>
    </row>
    <row r="61" spans="1:7" ht="12.75">
      <c r="A61" s="15"/>
      <c r="B61" s="15"/>
      <c r="C61" s="15"/>
      <c r="D61" s="14" t="s">
        <v>27</v>
      </c>
      <c r="E61" s="13"/>
      <c r="F61" s="12"/>
      <c r="G61" s="11"/>
    </row>
    <row r="62" spans="1:7" ht="12.75">
      <c r="A62" s="10"/>
      <c r="B62" s="10"/>
      <c r="C62" s="10"/>
      <c r="D62" s="14" t="s">
        <v>26</v>
      </c>
      <c r="E62" s="12"/>
      <c r="F62" s="12"/>
      <c r="G62" s="11"/>
    </row>
    <row r="63" spans="1:7" ht="12.75">
      <c r="A63" s="19">
        <v>752</v>
      </c>
      <c r="B63" s="15"/>
      <c r="C63" s="15"/>
      <c r="D63" s="9" t="s">
        <v>101</v>
      </c>
      <c r="E63" s="8">
        <v>1000</v>
      </c>
      <c r="F63" s="8">
        <v>500</v>
      </c>
      <c r="G63" s="7">
        <f>F63/E63</f>
        <v>0.5</v>
      </c>
    </row>
    <row r="64" spans="1:7" ht="12.75">
      <c r="A64" s="15"/>
      <c r="B64" s="18">
        <v>75212</v>
      </c>
      <c r="C64" s="15"/>
      <c r="D64" s="14" t="s">
        <v>100</v>
      </c>
      <c r="E64" s="16">
        <v>1000</v>
      </c>
      <c r="F64" s="16">
        <v>500</v>
      </c>
      <c r="G64" s="11">
        <f>F64/E64</f>
        <v>0.5</v>
      </c>
    </row>
    <row r="65" spans="1:7" ht="12.75">
      <c r="A65" s="15"/>
      <c r="B65" s="15"/>
      <c r="C65" s="17">
        <v>2010</v>
      </c>
      <c r="D65" s="14" t="s">
        <v>28</v>
      </c>
      <c r="E65" s="16">
        <v>1000</v>
      </c>
      <c r="F65" s="16">
        <v>500</v>
      </c>
      <c r="G65" s="11">
        <f>F65/E65</f>
        <v>0.5</v>
      </c>
    </row>
    <row r="66" spans="1:7" ht="12.75">
      <c r="A66" s="15"/>
      <c r="B66" s="15"/>
      <c r="C66" s="15"/>
      <c r="D66" s="14" t="s">
        <v>27</v>
      </c>
      <c r="E66" s="13"/>
      <c r="F66" s="13"/>
      <c r="G66" s="11"/>
    </row>
    <row r="67" spans="1:7" ht="12.75">
      <c r="A67" s="10"/>
      <c r="B67" s="10"/>
      <c r="C67" s="10"/>
      <c r="D67" s="14" t="s">
        <v>26</v>
      </c>
      <c r="E67" s="12"/>
      <c r="F67" s="12"/>
      <c r="G67" s="11"/>
    </row>
    <row r="68" spans="1:7" ht="12.75">
      <c r="A68" s="19">
        <v>754</v>
      </c>
      <c r="B68" s="15"/>
      <c r="C68" s="15"/>
      <c r="D68" s="9" t="s">
        <v>99</v>
      </c>
      <c r="E68" s="8">
        <v>12800</v>
      </c>
      <c r="F68" s="8">
        <v>8500</v>
      </c>
      <c r="G68" s="7">
        <f>F68/E68</f>
        <v>0.6640625</v>
      </c>
    </row>
    <row r="69" spans="1:7" ht="12.75">
      <c r="A69" s="15"/>
      <c r="B69" s="18">
        <v>75412</v>
      </c>
      <c r="C69" s="15"/>
      <c r="D69" s="14" t="s">
        <v>98</v>
      </c>
      <c r="E69" s="16">
        <v>1800</v>
      </c>
      <c r="F69" s="16">
        <v>0</v>
      </c>
      <c r="G69" s="11">
        <f>F69/E69</f>
        <v>0</v>
      </c>
    </row>
    <row r="70" spans="1:7" ht="12.75">
      <c r="A70" s="15"/>
      <c r="B70" s="15"/>
      <c r="C70" s="20">
        <v>970</v>
      </c>
      <c r="D70" s="14" t="s">
        <v>42</v>
      </c>
      <c r="E70" s="16">
        <v>1800</v>
      </c>
      <c r="F70" s="16">
        <v>0</v>
      </c>
      <c r="G70" s="11">
        <f>F70/E70</f>
        <v>0</v>
      </c>
    </row>
    <row r="71" spans="1:7" ht="12.75">
      <c r="A71" s="15"/>
      <c r="B71" s="18">
        <v>75414</v>
      </c>
      <c r="C71" s="15"/>
      <c r="D71" s="14" t="s">
        <v>97</v>
      </c>
      <c r="E71" s="16">
        <v>1000</v>
      </c>
      <c r="F71" s="16">
        <v>1000</v>
      </c>
      <c r="G71" s="11">
        <f>F71/E71</f>
        <v>1</v>
      </c>
    </row>
    <row r="72" spans="1:7" ht="12.75">
      <c r="A72" s="15"/>
      <c r="B72" s="15"/>
      <c r="C72" s="17">
        <v>2010</v>
      </c>
      <c r="D72" s="14" t="s">
        <v>28</v>
      </c>
      <c r="E72" s="16">
        <v>1000</v>
      </c>
      <c r="F72" s="16">
        <v>1000</v>
      </c>
      <c r="G72" s="11">
        <f>F72/E72</f>
        <v>1</v>
      </c>
    </row>
    <row r="73" spans="1:7" ht="12.75">
      <c r="A73" s="15"/>
      <c r="B73" s="15"/>
      <c r="C73" s="15"/>
      <c r="D73" s="14" t="s">
        <v>27</v>
      </c>
      <c r="E73" s="13"/>
      <c r="F73" s="13"/>
      <c r="G73" s="11"/>
    </row>
    <row r="74" spans="1:7" ht="12.75">
      <c r="A74" s="10"/>
      <c r="B74" s="10"/>
      <c r="C74" s="10"/>
      <c r="D74" s="14" t="s">
        <v>26</v>
      </c>
      <c r="E74" s="12"/>
      <c r="F74" s="12"/>
      <c r="G74" s="11"/>
    </row>
    <row r="75" spans="1:7" ht="12.75">
      <c r="A75" s="15"/>
      <c r="B75" s="18">
        <v>75416</v>
      </c>
      <c r="C75" s="15"/>
      <c r="D75" s="14" t="s">
        <v>96</v>
      </c>
      <c r="E75" s="16">
        <v>10000</v>
      </c>
      <c r="F75" s="16">
        <v>7500</v>
      </c>
      <c r="G75" s="11">
        <f>F75/E75</f>
        <v>0.75</v>
      </c>
    </row>
    <row r="76" spans="1:7" ht="12.75">
      <c r="A76" s="15"/>
      <c r="B76" s="15"/>
      <c r="C76" s="20">
        <v>570</v>
      </c>
      <c r="D76" s="14" t="s">
        <v>95</v>
      </c>
      <c r="E76" s="16">
        <v>10000</v>
      </c>
      <c r="F76" s="16">
        <v>7500</v>
      </c>
      <c r="G76" s="11">
        <f>F76/E76</f>
        <v>0.75</v>
      </c>
    </row>
    <row r="77" spans="1:7" ht="12.75">
      <c r="A77" s="19">
        <v>756</v>
      </c>
      <c r="B77" s="15"/>
      <c r="C77" s="15"/>
      <c r="D77" s="9" t="s">
        <v>94</v>
      </c>
      <c r="E77" s="8">
        <v>8917353</v>
      </c>
      <c r="F77" s="8">
        <f>SUM(F80,F84,F95,F108,F116)</f>
        <v>9340050</v>
      </c>
      <c r="G77" s="7">
        <f>F77/E77</f>
        <v>1.0474016224321276</v>
      </c>
    </row>
    <row r="78" spans="1:7" ht="12.75">
      <c r="A78" s="15"/>
      <c r="B78" s="15"/>
      <c r="C78" s="15"/>
      <c r="D78" s="9" t="s">
        <v>93</v>
      </c>
      <c r="E78" s="13"/>
      <c r="F78" s="13"/>
      <c r="G78" s="11"/>
    </row>
    <row r="79" spans="1:7" ht="12.75">
      <c r="A79" s="10"/>
      <c r="B79" s="10"/>
      <c r="C79" s="10"/>
      <c r="D79" s="9" t="s">
        <v>92</v>
      </c>
      <c r="E79" s="12"/>
      <c r="F79" s="12"/>
      <c r="G79" s="11"/>
    </row>
    <row r="80" spans="1:7" ht="12.75">
      <c r="A80" s="15"/>
      <c r="B80" s="18">
        <v>75601</v>
      </c>
      <c r="C80" s="15"/>
      <c r="D80" s="14" t="s">
        <v>91</v>
      </c>
      <c r="E80" s="16">
        <v>16500</v>
      </c>
      <c r="F80" s="16">
        <v>10150</v>
      </c>
      <c r="G80" s="11">
        <f>F80/E80</f>
        <v>0.6151515151515151</v>
      </c>
    </row>
    <row r="81" spans="1:7" ht="12.75">
      <c r="A81" s="15"/>
      <c r="B81" s="15"/>
      <c r="C81" s="20">
        <v>350</v>
      </c>
      <c r="D81" s="14" t="s">
        <v>90</v>
      </c>
      <c r="E81" s="16">
        <v>15000</v>
      </c>
      <c r="F81" s="16">
        <v>10000</v>
      </c>
      <c r="G81" s="11">
        <f>F81/E81</f>
        <v>0.6666666666666666</v>
      </c>
    </row>
    <row r="82" spans="1:7" ht="12.75">
      <c r="A82" s="15"/>
      <c r="B82" s="15"/>
      <c r="C82" s="15"/>
      <c r="D82" s="14" t="s">
        <v>89</v>
      </c>
      <c r="E82" s="13"/>
      <c r="F82" s="13"/>
      <c r="G82" s="11"/>
    </row>
    <row r="83" spans="1:7" ht="12.75">
      <c r="A83" s="15"/>
      <c r="B83" s="15"/>
      <c r="C83" s="20">
        <v>910</v>
      </c>
      <c r="D83" s="14" t="s">
        <v>66</v>
      </c>
      <c r="E83" s="16">
        <v>1500</v>
      </c>
      <c r="F83" s="16">
        <v>150</v>
      </c>
      <c r="G83" s="11">
        <f>F83/E83</f>
        <v>0.1</v>
      </c>
    </row>
    <row r="84" spans="1:7" ht="12.75">
      <c r="A84" s="15"/>
      <c r="B84" s="18">
        <v>75615</v>
      </c>
      <c r="C84" s="15"/>
      <c r="D84" s="14" t="s">
        <v>88</v>
      </c>
      <c r="E84" s="16">
        <v>2532873</v>
      </c>
      <c r="F84" s="16">
        <f>SUM(F87:F94)</f>
        <v>2670200</v>
      </c>
      <c r="G84" s="11">
        <f>F84/E84</f>
        <v>1.0542178782749865</v>
      </c>
    </row>
    <row r="85" spans="1:7" ht="12.75">
      <c r="A85" s="15"/>
      <c r="B85" s="15"/>
      <c r="C85" s="15"/>
      <c r="D85" s="14" t="s">
        <v>87</v>
      </c>
      <c r="E85" s="13"/>
      <c r="F85" s="13"/>
      <c r="G85" s="11"/>
    </row>
    <row r="86" spans="1:7" ht="12.75">
      <c r="A86" s="10"/>
      <c r="B86" s="10"/>
      <c r="C86" s="10"/>
      <c r="D86" s="14" t="s">
        <v>86</v>
      </c>
      <c r="E86" s="12"/>
      <c r="F86" s="12"/>
      <c r="G86" s="11"/>
    </row>
    <row r="87" spans="1:7" ht="12.75">
      <c r="A87" s="15"/>
      <c r="B87" s="15"/>
      <c r="C87" s="20">
        <v>310</v>
      </c>
      <c r="D87" s="14" t="s">
        <v>81</v>
      </c>
      <c r="E87" s="16">
        <v>2003000</v>
      </c>
      <c r="F87" s="16">
        <v>2281000</v>
      </c>
      <c r="G87" s="11">
        <f>F87/E87</f>
        <v>1.1387918122815777</v>
      </c>
    </row>
    <row r="88" spans="1:7" ht="12.75">
      <c r="A88" s="15"/>
      <c r="B88" s="15"/>
      <c r="C88" s="20">
        <v>320</v>
      </c>
      <c r="D88" s="14" t="s">
        <v>80</v>
      </c>
      <c r="E88" s="16">
        <v>480000</v>
      </c>
      <c r="F88" s="16">
        <v>336000</v>
      </c>
      <c r="G88" s="11">
        <f>F88/E88</f>
        <v>0.7</v>
      </c>
    </row>
    <row r="89" spans="1:7" ht="12.75">
      <c r="A89" s="15"/>
      <c r="B89" s="15"/>
      <c r="C89" s="20">
        <v>330</v>
      </c>
      <c r="D89" s="14" t="s">
        <v>79</v>
      </c>
      <c r="E89" s="16">
        <v>1850</v>
      </c>
      <c r="F89" s="16">
        <v>2500</v>
      </c>
      <c r="G89" s="11">
        <f>F89/E89</f>
        <v>1.3513513513513513</v>
      </c>
    </row>
    <row r="90" spans="1:7" ht="12.75">
      <c r="A90" s="15"/>
      <c r="B90" s="15"/>
      <c r="C90" s="20">
        <v>340</v>
      </c>
      <c r="D90" s="14" t="s">
        <v>78</v>
      </c>
      <c r="E90" s="16">
        <v>20000</v>
      </c>
      <c r="F90" s="16">
        <v>28000</v>
      </c>
      <c r="G90" s="11">
        <f>F90/E90</f>
        <v>1.4</v>
      </c>
    </row>
    <row r="91" spans="1:7" ht="12.75">
      <c r="A91" s="15"/>
      <c r="B91" s="15"/>
      <c r="C91" s="20">
        <v>500</v>
      </c>
      <c r="D91" s="14" t="s">
        <v>74</v>
      </c>
      <c r="E91" s="16">
        <v>0</v>
      </c>
      <c r="F91" s="16">
        <v>1000</v>
      </c>
      <c r="G91" s="11" t="s">
        <v>5</v>
      </c>
    </row>
    <row r="92" spans="1:7" ht="12.75">
      <c r="A92" s="15"/>
      <c r="B92" s="15"/>
      <c r="C92" s="20">
        <v>910</v>
      </c>
      <c r="D92" s="14" t="s">
        <v>66</v>
      </c>
      <c r="E92" s="16">
        <v>20000</v>
      </c>
      <c r="F92" s="16">
        <v>20500</v>
      </c>
      <c r="G92" s="11">
        <f>F92/E92</f>
        <v>1.025</v>
      </c>
    </row>
    <row r="93" spans="1:7" ht="12.75">
      <c r="A93" s="15"/>
      <c r="B93" s="15"/>
      <c r="C93" s="20">
        <v>920</v>
      </c>
      <c r="D93" s="14" t="s">
        <v>33</v>
      </c>
      <c r="E93" s="16">
        <v>7000</v>
      </c>
      <c r="F93" s="16">
        <v>0</v>
      </c>
      <c r="G93" s="11">
        <f>F93/E93</f>
        <v>0</v>
      </c>
    </row>
    <row r="94" spans="1:7" ht="12.75">
      <c r="A94" s="15"/>
      <c r="B94" s="15"/>
      <c r="C94" s="17">
        <v>2680</v>
      </c>
      <c r="D94" s="14" t="s">
        <v>85</v>
      </c>
      <c r="E94" s="16">
        <v>1023</v>
      </c>
      <c r="F94" s="16">
        <v>1200</v>
      </c>
      <c r="G94" s="11">
        <f>F94/E94</f>
        <v>1.1730205278592376</v>
      </c>
    </row>
    <row r="95" spans="1:7" ht="12.75">
      <c r="A95" s="15"/>
      <c r="B95" s="18">
        <v>75616</v>
      </c>
      <c r="C95" s="15"/>
      <c r="D95" s="14" t="s">
        <v>84</v>
      </c>
      <c r="E95" s="16">
        <v>1832030</v>
      </c>
      <c r="F95" s="16">
        <f>SUM(F98:F107)</f>
        <v>2202700</v>
      </c>
      <c r="G95" s="11">
        <f>F95/E95</f>
        <v>1.202327472803393</v>
      </c>
    </row>
    <row r="96" spans="1:7" ht="12.75">
      <c r="A96" s="15"/>
      <c r="B96" s="15"/>
      <c r="C96" s="15"/>
      <c r="D96" s="14" t="s">
        <v>83</v>
      </c>
      <c r="E96" s="13"/>
      <c r="F96" s="13"/>
      <c r="G96" s="11"/>
    </row>
    <row r="97" spans="1:7" ht="12.75">
      <c r="A97" s="10"/>
      <c r="B97" s="10"/>
      <c r="C97" s="10"/>
      <c r="D97" s="14" t="s">
        <v>82</v>
      </c>
      <c r="E97" s="12"/>
      <c r="F97" s="12"/>
      <c r="G97" s="11"/>
    </row>
    <row r="98" spans="1:7" ht="12.75">
      <c r="A98" s="15"/>
      <c r="B98" s="15"/>
      <c r="C98" s="20">
        <v>310</v>
      </c>
      <c r="D98" s="14" t="s">
        <v>81</v>
      </c>
      <c r="E98" s="16">
        <v>870000</v>
      </c>
      <c r="F98" s="16">
        <v>1325650</v>
      </c>
      <c r="G98" s="11">
        <f aca="true" t="shared" si="1" ref="G98:G108">F98/E98</f>
        <v>1.523735632183908</v>
      </c>
    </row>
    <row r="99" spans="1:7" ht="12.75">
      <c r="A99" s="15"/>
      <c r="B99" s="15"/>
      <c r="C99" s="20">
        <v>320</v>
      </c>
      <c r="D99" s="14" t="s">
        <v>80</v>
      </c>
      <c r="E99" s="16">
        <v>470000</v>
      </c>
      <c r="F99" s="16">
        <v>321000</v>
      </c>
      <c r="G99" s="11">
        <f t="shared" si="1"/>
        <v>0.6829787234042554</v>
      </c>
    </row>
    <row r="100" spans="1:7" ht="12.75">
      <c r="A100" s="15"/>
      <c r="B100" s="15"/>
      <c r="C100" s="20">
        <v>330</v>
      </c>
      <c r="D100" s="14" t="s">
        <v>79</v>
      </c>
      <c r="E100" s="16">
        <v>580</v>
      </c>
      <c r="F100" s="16">
        <v>600</v>
      </c>
      <c r="G100" s="11">
        <f t="shared" si="1"/>
        <v>1.0344827586206897</v>
      </c>
    </row>
    <row r="101" spans="1:7" ht="12.75">
      <c r="A101" s="15"/>
      <c r="B101" s="15"/>
      <c r="C101" s="20">
        <v>340</v>
      </c>
      <c r="D101" s="14" t="s">
        <v>78</v>
      </c>
      <c r="E101" s="16">
        <v>85000</v>
      </c>
      <c r="F101" s="16">
        <v>152000</v>
      </c>
      <c r="G101" s="11">
        <f t="shared" si="1"/>
        <v>1.7882352941176471</v>
      </c>
    </row>
    <row r="102" spans="1:7" ht="12.75">
      <c r="A102" s="15"/>
      <c r="B102" s="15"/>
      <c r="C102" s="20">
        <v>360</v>
      </c>
      <c r="D102" s="14" t="s">
        <v>77</v>
      </c>
      <c r="E102" s="16">
        <v>20000</v>
      </c>
      <c r="F102" s="16">
        <v>20000</v>
      </c>
      <c r="G102" s="11">
        <f t="shared" si="1"/>
        <v>1</v>
      </c>
    </row>
    <row r="103" spans="1:7" ht="12.75">
      <c r="A103" s="15"/>
      <c r="B103" s="15"/>
      <c r="C103" s="20">
        <v>370</v>
      </c>
      <c r="D103" s="14" t="s">
        <v>76</v>
      </c>
      <c r="E103" s="16">
        <v>450</v>
      </c>
      <c r="F103" s="16">
        <v>450</v>
      </c>
      <c r="G103" s="11">
        <f t="shared" si="1"/>
        <v>1</v>
      </c>
    </row>
    <row r="104" spans="1:7" ht="12.75">
      <c r="A104" s="15"/>
      <c r="B104" s="15"/>
      <c r="C104" s="20">
        <v>430</v>
      </c>
      <c r="D104" s="14" t="s">
        <v>75</v>
      </c>
      <c r="E104" s="16">
        <v>65000</v>
      </c>
      <c r="F104" s="16">
        <v>62000</v>
      </c>
      <c r="G104" s="11">
        <f t="shared" si="1"/>
        <v>0.9538461538461539</v>
      </c>
    </row>
    <row r="105" spans="1:7" ht="12.75">
      <c r="A105" s="15"/>
      <c r="B105" s="15"/>
      <c r="C105" s="20">
        <v>500</v>
      </c>
      <c r="D105" s="14" t="s">
        <v>74</v>
      </c>
      <c r="E105" s="16">
        <v>300000</v>
      </c>
      <c r="F105" s="16">
        <v>300000</v>
      </c>
      <c r="G105" s="11">
        <f t="shared" si="1"/>
        <v>1</v>
      </c>
    </row>
    <row r="106" spans="1:7" ht="12.75">
      <c r="A106" s="15"/>
      <c r="B106" s="15"/>
      <c r="C106" s="20">
        <v>910</v>
      </c>
      <c r="D106" s="14" t="s">
        <v>66</v>
      </c>
      <c r="E106" s="16">
        <v>20000</v>
      </c>
      <c r="F106" s="16">
        <v>21000</v>
      </c>
      <c r="G106" s="11">
        <f t="shared" si="1"/>
        <v>1.05</v>
      </c>
    </row>
    <row r="107" spans="1:7" ht="12.75">
      <c r="A107" s="15"/>
      <c r="B107" s="15"/>
      <c r="C107" s="20">
        <v>920</v>
      </c>
      <c r="D107" s="14" t="s">
        <v>33</v>
      </c>
      <c r="E107" s="16">
        <v>1000</v>
      </c>
      <c r="F107" s="16">
        <v>0</v>
      </c>
      <c r="G107" s="11">
        <f t="shared" si="1"/>
        <v>0</v>
      </c>
    </row>
    <row r="108" spans="1:7" ht="12.75">
      <c r="A108" s="15"/>
      <c r="B108" s="18">
        <v>75618</v>
      </c>
      <c r="C108" s="15"/>
      <c r="D108" s="14" t="s">
        <v>73</v>
      </c>
      <c r="E108" s="16">
        <v>385950</v>
      </c>
      <c r="F108" s="16">
        <v>392000</v>
      </c>
      <c r="G108" s="11">
        <f t="shared" si="1"/>
        <v>1.0156756056484</v>
      </c>
    </row>
    <row r="109" spans="1:7" ht="12.75">
      <c r="A109" s="15"/>
      <c r="B109" s="15"/>
      <c r="C109" s="15"/>
      <c r="D109" s="14" t="s">
        <v>72</v>
      </c>
      <c r="E109" s="13"/>
      <c r="F109" s="13"/>
      <c r="G109" s="11"/>
    </row>
    <row r="110" spans="1:7" ht="12.75">
      <c r="A110" s="15"/>
      <c r="B110" s="15"/>
      <c r="C110" s="20">
        <v>410</v>
      </c>
      <c r="D110" s="14" t="s">
        <v>71</v>
      </c>
      <c r="E110" s="16">
        <v>60000</v>
      </c>
      <c r="F110" s="16">
        <v>60000</v>
      </c>
      <c r="G110" s="11">
        <f>F110/E110</f>
        <v>1</v>
      </c>
    </row>
    <row r="111" spans="1:7" ht="12.75">
      <c r="A111" s="15"/>
      <c r="B111" s="15"/>
      <c r="C111" s="20">
        <v>460</v>
      </c>
      <c r="D111" s="14" t="s">
        <v>70</v>
      </c>
      <c r="E111" s="16">
        <v>73000</v>
      </c>
      <c r="F111" s="16">
        <v>73000</v>
      </c>
      <c r="G111" s="11">
        <f>F111/E111</f>
        <v>1</v>
      </c>
    </row>
    <row r="112" spans="1:7" ht="12.75">
      <c r="A112" s="15"/>
      <c r="B112" s="15"/>
      <c r="C112" s="20">
        <v>490</v>
      </c>
      <c r="D112" s="14" t="s">
        <v>69</v>
      </c>
      <c r="E112" s="16">
        <v>244250</v>
      </c>
      <c r="F112" s="16">
        <v>250000</v>
      </c>
      <c r="G112" s="11">
        <f>F112/E112</f>
        <v>1.0235414534288638</v>
      </c>
    </row>
    <row r="113" spans="1:7" ht="12.75">
      <c r="A113" s="15"/>
      <c r="B113" s="15"/>
      <c r="C113" s="15"/>
      <c r="D113" s="14" t="s">
        <v>68</v>
      </c>
      <c r="E113" s="13"/>
      <c r="F113" s="13"/>
      <c r="G113" s="11"/>
    </row>
    <row r="114" spans="1:7" ht="12.75">
      <c r="A114" s="15"/>
      <c r="B114" s="15"/>
      <c r="C114" s="20">
        <v>690</v>
      </c>
      <c r="D114" s="14" t="s">
        <v>67</v>
      </c>
      <c r="E114" s="16">
        <v>200</v>
      </c>
      <c r="F114" s="16">
        <v>500</v>
      </c>
      <c r="G114" s="11">
        <f aca="true" t="shared" si="2" ref="G114:G132">F114/E114</f>
        <v>2.5</v>
      </c>
    </row>
    <row r="115" spans="1:7" ht="12.75">
      <c r="A115" s="15"/>
      <c r="B115" s="15"/>
      <c r="C115" s="20">
        <v>910</v>
      </c>
      <c r="D115" s="14" t="s">
        <v>66</v>
      </c>
      <c r="E115" s="16">
        <v>8500</v>
      </c>
      <c r="F115" s="16">
        <v>8500</v>
      </c>
      <c r="G115" s="11">
        <f t="shared" si="2"/>
        <v>1</v>
      </c>
    </row>
    <row r="116" spans="1:7" ht="12.75">
      <c r="A116" s="15"/>
      <c r="B116" s="18">
        <v>75621</v>
      </c>
      <c r="C116" s="15"/>
      <c r="D116" s="14" t="s">
        <v>65</v>
      </c>
      <c r="E116" s="16">
        <v>4150000</v>
      </c>
      <c r="F116" s="16">
        <v>4065000</v>
      </c>
      <c r="G116" s="11">
        <f t="shared" si="2"/>
        <v>0.9795180722891567</v>
      </c>
    </row>
    <row r="117" spans="1:7" ht="12.75">
      <c r="A117" s="15"/>
      <c r="B117" s="15"/>
      <c r="C117" s="20">
        <v>10</v>
      </c>
      <c r="D117" s="14" t="s">
        <v>64</v>
      </c>
      <c r="E117" s="16">
        <v>4000000</v>
      </c>
      <c r="F117" s="16">
        <v>4000000</v>
      </c>
      <c r="G117" s="11">
        <f t="shared" si="2"/>
        <v>1</v>
      </c>
    </row>
    <row r="118" spans="1:7" ht="12.75">
      <c r="A118" s="15"/>
      <c r="B118" s="15"/>
      <c r="C118" s="20">
        <v>20</v>
      </c>
      <c r="D118" s="14" t="s">
        <v>63</v>
      </c>
      <c r="E118" s="16">
        <v>150000</v>
      </c>
      <c r="F118" s="16">
        <v>65000</v>
      </c>
      <c r="G118" s="11">
        <f t="shared" si="2"/>
        <v>0.43333333333333335</v>
      </c>
    </row>
    <row r="119" spans="1:7" ht="12.75">
      <c r="A119" s="19">
        <v>758</v>
      </c>
      <c r="B119" s="15"/>
      <c r="C119" s="15"/>
      <c r="D119" s="9" t="s">
        <v>62</v>
      </c>
      <c r="E119" s="8">
        <v>11119626</v>
      </c>
      <c r="F119" s="8">
        <v>11108963</v>
      </c>
      <c r="G119" s="7">
        <f t="shared" si="2"/>
        <v>0.9990410648703473</v>
      </c>
    </row>
    <row r="120" spans="1:7" ht="12.75">
      <c r="A120" s="15"/>
      <c r="B120" s="18">
        <v>75801</v>
      </c>
      <c r="C120" s="15"/>
      <c r="D120" s="14" t="s">
        <v>61</v>
      </c>
      <c r="E120" s="16">
        <v>7219687</v>
      </c>
      <c r="F120" s="16">
        <v>7461686</v>
      </c>
      <c r="G120" s="11">
        <f t="shared" si="2"/>
        <v>1.0335193201588933</v>
      </c>
    </row>
    <row r="121" spans="1:7" ht="12.75">
      <c r="A121" s="15"/>
      <c r="B121" s="15"/>
      <c r="C121" s="17">
        <v>2920</v>
      </c>
      <c r="D121" s="14" t="s">
        <v>56</v>
      </c>
      <c r="E121" s="16">
        <v>7219687</v>
      </c>
      <c r="F121" s="16">
        <v>7461686</v>
      </c>
      <c r="G121" s="11">
        <f t="shared" si="2"/>
        <v>1.0335193201588933</v>
      </c>
    </row>
    <row r="122" spans="1:7" ht="12.75">
      <c r="A122" s="15"/>
      <c r="B122" s="18">
        <v>75807</v>
      </c>
      <c r="C122" s="15"/>
      <c r="D122" s="14" t="s">
        <v>60</v>
      </c>
      <c r="E122" s="16">
        <v>3823183</v>
      </c>
      <c r="F122" s="16">
        <v>3604834</v>
      </c>
      <c r="G122" s="11">
        <f t="shared" si="2"/>
        <v>0.9428881641292086</v>
      </c>
    </row>
    <row r="123" spans="1:7" ht="12.75">
      <c r="A123" s="15"/>
      <c r="B123" s="15"/>
      <c r="C123" s="17">
        <v>2920</v>
      </c>
      <c r="D123" s="14" t="s">
        <v>56</v>
      </c>
      <c r="E123" s="16">
        <v>3823183</v>
      </c>
      <c r="F123" s="16">
        <v>3604834</v>
      </c>
      <c r="G123" s="11">
        <f t="shared" si="2"/>
        <v>0.9428881641292086</v>
      </c>
    </row>
    <row r="124" spans="1:7" ht="12.75">
      <c r="A124" s="15"/>
      <c r="B124" s="18">
        <v>75814</v>
      </c>
      <c r="C124" s="15"/>
      <c r="D124" s="14" t="s">
        <v>59</v>
      </c>
      <c r="E124" s="16">
        <v>66500</v>
      </c>
      <c r="F124" s="16">
        <v>35000</v>
      </c>
      <c r="G124" s="11">
        <f t="shared" si="2"/>
        <v>0.5263157894736842</v>
      </c>
    </row>
    <row r="125" spans="1:7" ht="12.75">
      <c r="A125" s="15"/>
      <c r="B125" s="15"/>
      <c r="C125" s="20">
        <v>920</v>
      </c>
      <c r="D125" s="14" t="s">
        <v>33</v>
      </c>
      <c r="E125" s="16">
        <v>50000</v>
      </c>
      <c r="F125" s="16">
        <v>35000</v>
      </c>
      <c r="G125" s="11">
        <f t="shared" si="2"/>
        <v>0.7</v>
      </c>
    </row>
    <row r="126" spans="1:7" ht="12.75">
      <c r="A126" s="15"/>
      <c r="B126" s="15"/>
      <c r="C126" s="20">
        <v>970</v>
      </c>
      <c r="D126" s="14" t="s">
        <v>42</v>
      </c>
      <c r="E126" s="16">
        <v>6900</v>
      </c>
      <c r="F126" s="16">
        <v>0</v>
      </c>
      <c r="G126" s="11">
        <f t="shared" si="2"/>
        <v>0</v>
      </c>
    </row>
    <row r="127" spans="1:7" ht="12.75">
      <c r="A127" s="15"/>
      <c r="B127" s="15"/>
      <c r="C127" s="17">
        <v>2370</v>
      </c>
      <c r="D127" s="14" t="s">
        <v>58</v>
      </c>
      <c r="E127" s="16">
        <v>9600</v>
      </c>
      <c r="F127" s="16">
        <v>0</v>
      </c>
      <c r="G127" s="11">
        <f t="shared" si="2"/>
        <v>0</v>
      </c>
    </row>
    <row r="128" spans="1:7" ht="12.75">
      <c r="A128" s="15"/>
      <c r="B128" s="18">
        <v>75831</v>
      </c>
      <c r="C128" s="15"/>
      <c r="D128" s="14" t="s">
        <v>57</v>
      </c>
      <c r="E128" s="16">
        <v>10256</v>
      </c>
      <c r="F128" s="16">
        <v>7443</v>
      </c>
      <c r="G128" s="11">
        <f t="shared" si="2"/>
        <v>0.7257215288611545</v>
      </c>
    </row>
    <row r="129" spans="1:7" ht="12.75">
      <c r="A129" s="15"/>
      <c r="B129" s="15"/>
      <c r="C129" s="17">
        <v>2920</v>
      </c>
      <c r="D129" s="14" t="s">
        <v>56</v>
      </c>
      <c r="E129" s="16">
        <v>10256</v>
      </c>
      <c r="F129" s="16">
        <v>7443</v>
      </c>
      <c r="G129" s="11">
        <f t="shared" si="2"/>
        <v>0.7257215288611545</v>
      </c>
    </row>
    <row r="130" spans="1:7" ht="12.75">
      <c r="A130" s="19">
        <v>801</v>
      </c>
      <c r="B130" s="15"/>
      <c r="C130" s="15"/>
      <c r="D130" s="9" t="s">
        <v>55</v>
      </c>
      <c r="E130" s="8">
        <v>564140</v>
      </c>
      <c r="F130" s="8">
        <v>500425</v>
      </c>
      <c r="G130" s="7">
        <f t="shared" si="2"/>
        <v>0.8870581770482504</v>
      </c>
    </row>
    <row r="131" spans="1:7" ht="12.75">
      <c r="A131" s="15"/>
      <c r="B131" s="18">
        <v>80101</v>
      </c>
      <c r="C131" s="15"/>
      <c r="D131" s="14" t="s">
        <v>54</v>
      </c>
      <c r="E131" s="16">
        <v>186576</v>
      </c>
      <c r="F131" s="16">
        <v>180810</v>
      </c>
      <c r="G131" s="11">
        <f t="shared" si="2"/>
        <v>0.9690957036274762</v>
      </c>
    </row>
    <row r="132" spans="1:7" ht="12.75">
      <c r="A132" s="15"/>
      <c r="B132" s="15"/>
      <c r="C132" s="20">
        <v>750</v>
      </c>
      <c r="D132" s="14" t="s">
        <v>51</v>
      </c>
      <c r="E132" s="16">
        <v>720</v>
      </c>
      <c r="F132" s="16">
        <v>8463</v>
      </c>
      <c r="G132" s="11">
        <f t="shared" si="2"/>
        <v>11.754166666666666</v>
      </c>
    </row>
    <row r="133" spans="1:7" ht="12.75">
      <c r="A133" s="15"/>
      <c r="B133" s="15"/>
      <c r="C133" s="15"/>
      <c r="D133" s="14" t="s">
        <v>50</v>
      </c>
      <c r="E133" s="13"/>
      <c r="F133" s="13"/>
      <c r="G133" s="11"/>
    </row>
    <row r="134" spans="1:7" ht="12.75">
      <c r="A134" s="10"/>
      <c r="B134" s="10"/>
      <c r="C134" s="10"/>
      <c r="D134" s="14" t="s">
        <v>49</v>
      </c>
      <c r="E134" s="12"/>
      <c r="F134" s="12"/>
      <c r="G134" s="11"/>
    </row>
    <row r="135" spans="1:7" ht="12.75">
      <c r="A135" s="15"/>
      <c r="B135" s="15"/>
      <c r="C135" s="20">
        <v>830</v>
      </c>
      <c r="D135" s="14" t="s">
        <v>30</v>
      </c>
      <c r="E135" s="16">
        <v>173856</v>
      </c>
      <c r="F135" s="16">
        <v>172347</v>
      </c>
      <c r="G135" s="11">
        <f>F135/E135</f>
        <v>0.9913204030922143</v>
      </c>
    </row>
    <row r="136" spans="1:7" ht="12.75">
      <c r="A136" s="15"/>
      <c r="B136" s="15"/>
      <c r="C136" s="17">
        <v>2030</v>
      </c>
      <c r="D136" s="14" t="s">
        <v>20</v>
      </c>
      <c r="E136" s="16">
        <v>12000</v>
      </c>
      <c r="F136" s="16">
        <v>0</v>
      </c>
      <c r="G136" s="11">
        <f>F136/E136</f>
        <v>0</v>
      </c>
    </row>
    <row r="137" spans="1:7" ht="12.75">
      <c r="A137" s="15"/>
      <c r="B137" s="15"/>
      <c r="C137" s="15"/>
      <c r="D137" s="14" t="s">
        <v>19</v>
      </c>
      <c r="E137" s="13"/>
      <c r="F137" s="16"/>
      <c r="G137" s="11"/>
    </row>
    <row r="138" spans="1:7" ht="12.75">
      <c r="A138" s="15"/>
      <c r="B138" s="18">
        <v>80104</v>
      </c>
      <c r="C138" s="15"/>
      <c r="D138" s="14" t="s">
        <v>53</v>
      </c>
      <c r="E138" s="16">
        <v>260000</v>
      </c>
      <c r="F138" s="16">
        <v>270000</v>
      </c>
      <c r="G138" s="11">
        <f>F138/E138</f>
        <v>1.0384615384615385</v>
      </c>
    </row>
    <row r="139" spans="1:7" ht="12.75">
      <c r="A139" s="15"/>
      <c r="B139" s="15"/>
      <c r="C139" s="20">
        <v>830</v>
      </c>
      <c r="D139" s="14" t="s">
        <v>30</v>
      </c>
      <c r="E139" s="16">
        <v>260000</v>
      </c>
      <c r="F139" s="16">
        <v>270000</v>
      </c>
      <c r="G139" s="11">
        <f>F139/E139</f>
        <v>1.0384615384615385</v>
      </c>
    </row>
    <row r="140" spans="1:7" ht="12.75">
      <c r="A140" s="15"/>
      <c r="B140" s="18">
        <v>80110</v>
      </c>
      <c r="C140" s="15"/>
      <c r="D140" s="14" t="s">
        <v>52</v>
      </c>
      <c r="E140" s="16">
        <v>35972</v>
      </c>
      <c r="F140" s="16">
        <v>49615</v>
      </c>
      <c r="G140" s="11">
        <f>F140/E140</f>
        <v>1.3792672078283108</v>
      </c>
    </row>
    <row r="141" spans="1:7" ht="12.75">
      <c r="A141" s="15"/>
      <c r="B141" s="15"/>
      <c r="C141" s="20">
        <v>750</v>
      </c>
      <c r="D141" s="14" t="s">
        <v>51</v>
      </c>
      <c r="E141" s="16">
        <v>16372</v>
      </c>
      <c r="F141" s="16">
        <v>20115</v>
      </c>
      <c r="G141" s="11">
        <f>F141/E141</f>
        <v>1.2286220376252137</v>
      </c>
    </row>
    <row r="142" spans="1:7" ht="12.75">
      <c r="A142" s="15"/>
      <c r="B142" s="15"/>
      <c r="C142" s="15"/>
      <c r="D142" s="14" t="s">
        <v>50</v>
      </c>
      <c r="E142" s="13"/>
      <c r="F142" s="13"/>
      <c r="G142" s="11"/>
    </row>
    <row r="143" spans="1:7" ht="12.75">
      <c r="A143" s="10"/>
      <c r="B143" s="10"/>
      <c r="C143" s="10"/>
      <c r="D143" s="14" t="s">
        <v>49</v>
      </c>
      <c r="E143" s="12"/>
      <c r="F143" s="12"/>
      <c r="G143" s="11"/>
    </row>
    <row r="144" spans="1:7" ht="12.75">
      <c r="A144" s="15"/>
      <c r="B144" s="15"/>
      <c r="C144" s="20">
        <v>830</v>
      </c>
      <c r="D144" s="14" t="s">
        <v>30</v>
      </c>
      <c r="E144" s="16">
        <v>19600</v>
      </c>
      <c r="F144" s="16">
        <v>25000</v>
      </c>
      <c r="G144" s="11">
        <f>F144/E144</f>
        <v>1.2755102040816326</v>
      </c>
    </row>
    <row r="145" spans="1:7" ht="12.75">
      <c r="A145" s="15"/>
      <c r="B145" s="15"/>
      <c r="C145" s="20">
        <v>970</v>
      </c>
      <c r="D145" s="14" t="s">
        <v>42</v>
      </c>
      <c r="E145" s="16">
        <v>0</v>
      </c>
      <c r="F145" s="16">
        <v>4500</v>
      </c>
      <c r="G145" s="11" t="s">
        <v>5</v>
      </c>
    </row>
    <row r="146" spans="1:7" ht="12.75">
      <c r="A146" s="15"/>
      <c r="B146" s="18">
        <v>80195</v>
      </c>
      <c r="C146" s="15"/>
      <c r="D146" s="14" t="s">
        <v>9</v>
      </c>
      <c r="E146" s="16">
        <v>81592</v>
      </c>
      <c r="F146" s="16">
        <v>0</v>
      </c>
      <c r="G146" s="11">
        <f>F146/E146</f>
        <v>0</v>
      </c>
    </row>
    <row r="147" spans="1:7" ht="12.75">
      <c r="A147" s="15"/>
      <c r="B147" s="15"/>
      <c r="C147" s="17">
        <v>2030</v>
      </c>
      <c r="D147" s="14" t="s">
        <v>20</v>
      </c>
      <c r="E147" s="16">
        <v>81592</v>
      </c>
      <c r="F147" s="16">
        <v>0</v>
      </c>
      <c r="G147" s="11">
        <f>F147/E147</f>
        <v>0</v>
      </c>
    </row>
    <row r="148" spans="1:7" ht="12.75">
      <c r="A148" s="15"/>
      <c r="B148" s="15"/>
      <c r="C148" s="15"/>
      <c r="D148" s="14" t="s">
        <v>19</v>
      </c>
      <c r="E148" s="13"/>
      <c r="F148" s="16"/>
      <c r="G148" s="11"/>
    </row>
    <row r="149" spans="1:7" ht="12.75">
      <c r="A149" s="19">
        <v>851</v>
      </c>
      <c r="B149" s="15"/>
      <c r="C149" s="15"/>
      <c r="D149" s="9" t="s">
        <v>48</v>
      </c>
      <c r="E149" s="8">
        <v>170200</v>
      </c>
      <c r="F149" s="8">
        <v>181480</v>
      </c>
      <c r="G149" s="7">
        <f>F149/E149</f>
        <v>1.0662749706227967</v>
      </c>
    </row>
    <row r="150" spans="1:7" ht="12.75">
      <c r="A150" s="15"/>
      <c r="B150" s="18">
        <v>85154</v>
      </c>
      <c r="C150" s="15"/>
      <c r="D150" s="14" t="s">
        <v>47</v>
      </c>
      <c r="E150" s="16">
        <v>170000</v>
      </c>
      <c r="F150" s="16">
        <v>181280</v>
      </c>
      <c r="G150" s="11">
        <f>F150/E150</f>
        <v>1.0663529411764705</v>
      </c>
    </row>
    <row r="151" spans="1:7" ht="12.75">
      <c r="A151" s="15"/>
      <c r="B151" s="15"/>
      <c r="C151" s="20">
        <v>480</v>
      </c>
      <c r="D151" s="14" t="s">
        <v>46</v>
      </c>
      <c r="E151" s="16">
        <v>170000</v>
      </c>
      <c r="F151" s="16">
        <v>181280</v>
      </c>
      <c r="G151" s="11">
        <f>F151/E151</f>
        <v>1.0663529411764705</v>
      </c>
    </row>
    <row r="152" spans="1:7" ht="12.75">
      <c r="A152" s="15"/>
      <c r="B152" s="18">
        <v>85195</v>
      </c>
      <c r="C152" s="15"/>
      <c r="D152" s="14" t="s">
        <v>9</v>
      </c>
      <c r="E152" s="16">
        <v>200</v>
      </c>
      <c r="F152" s="16">
        <v>200</v>
      </c>
      <c r="G152" s="11">
        <f>F152/E152</f>
        <v>1</v>
      </c>
    </row>
    <row r="153" spans="1:7" ht="12.75">
      <c r="A153" s="15"/>
      <c r="B153" s="15"/>
      <c r="C153" s="17">
        <v>2010</v>
      </c>
      <c r="D153" s="14" t="s">
        <v>28</v>
      </c>
      <c r="E153" s="16">
        <v>200</v>
      </c>
      <c r="F153" s="16">
        <v>200</v>
      </c>
      <c r="G153" s="11">
        <f>F153/E153</f>
        <v>1</v>
      </c>
    </row>
    <row r="154" spans="1:7" ht="12.75">
      <c r="A154" s="15"/>
      <c r="B154" s="15"/>
      <c r="C154" s="15"/>
      <c r="D154" s="14" t="s">
        <v>27</v>
      </c>
      <c r="E154" s="13"/>
      <c r="F154" s="13"/>
      <c r="G154" s="11"/>
    </row>
    <row r="155" spans="1:7" ht="12.75">
      <c r="A155" s="10"/>
      <c r="B155" s="10"/>
      <c r="C155" s="10"/>
      <c r="D155" s="14" t="s">
        <v>26</v>
      </c>
      <c r="E155" s="12"/>
      <c r="F155" s="12"/>
      <c r="G155" s="11"/>
    </row>
    <row r="156" spans="1:7" ht="12.75">
      <c r="A156" s="19">
        <v>852</v>
      </c>
      <c r="B156" s="15"/>
      <c r="C156" s="15"/>
      <c r="D156" s="9" t="s">
        <v>45</v>
      </c>
      <c r="E156" s="8">
        <v>5098028.51</v>
      </c>
      <c r="F156" s="8">
        <v>4779400</v>
      </c>
      <c r="G156" s="7">
        <f>F156/E156</f>
        <v>0.9374996610209229</v>
      </c>
    </row>
    <row r="157" spans="1:7" ht="12.75">
      <c r="A157" s="15"/>
      <c r="B157" s="18">
        <v>85212</v>
      </c>
      <c r="C157" s="15"/>
      <c r="D157" s="14" t="s">
        <v>44</v>
      </c>
      <c r="E157" s="16">
        <v>3324695</v>
      </c>
      <c r="F157" s="16">
        <v>3874000</v>
      </c>
      <c r="G157" s="11">
        <f>F157/E157</f>
        <v>1.1652196667664252</v>
      </c>
    </row>
    <row r="158" spans="1:13" ht="12.75">
      <c r="A158" s="15"/>
      <c r="B158" s="15"/>
      <c r="C158" s="15"/>
      <c r="D158" s="14" t="s">
        <v>43</v>
      </c>
      <c r="E158" s="13"/>
      <c r="F158" s="13"/>
      <c r="G158" s="11"/>
      <c r="L158" s="21"/>
      <c r="M158" s="21"/>
    </row>
    <row r="159" spans="1:13" ht="12.75">
      <c r="A159" s="15"/>
      <c r="B159" s="15"/>
      <c r="C159" s="20">
        <v>920</v>
      </c>
      <c r="D159" s="14" t="s">
        <v>33</v>
      </c>
      <c r="E159" s="16">
        <v>2500</v>
      </c>
      <c r="F159" s="13">
        <v>0</v>
      </c>
      <c r="G159" s="11">
        <f>F159/E159</f>
        <v>0</v>
      </c>
      <c r="L159" s="21"/>
      <c r="M159" s="21"/>
    </row>
    <row r="160" spans="1:13" ht="12.75">
      <c r="A160" s="15"/>
      <c r="B160" s="15"/>
      <c r="C160" s="20">
        <v>970</v>
      </c>
      <c r="D160" s="14" t="s">
        <v>42</v>
      </c>
      <c r="E160" s="16">
        <v>19050</v>
      </c>
      <c r="F160" s="16">
        <v>10000</v>
      </c>
      <c r="G160" s="11">
        <f>F160/E160</f>
        <v>0.5249343832020997</v>
      </c>
      <c r="L160" s="21"/>
      <c r="M160" s="21"/>
    </row>
    <row r="161" spans="1:13" ht="12.75">
      <c r="A161" s="15"/>
      <c r="B161" s="15"/>
      <c r="C161" s="20">
        <v>980</v>
      </c>
      <c r="D161" s="14" t="s">
        <v>41</v>
      </c>
      <c r="E161" s="16">
        <v>0</v>
      </c>
      <c r="F161" s="16">
        <v>10000</v>
      </c>
      <c r="G161" s="11" t="s">
        <v>5</v>
      </c>
      <c r="L161" s="21"/>
      <c r="M161" s="21"/>
    </row>
    <row r="162" spans="1:13" ht="12.75">
      <c r="A162" s="15"/>
      <c r="B162" s="15"/>
      <c r="C162" s="15"/>
      <c r="D162" s="14" t="s">
        <v>40</v>
      </c>
      <c r="E162" s="16"/>
      <c r="F162" s="13"/>
      <c r="G162" s="11"/>
      <c r="L162" s="21"/>
      <c r="M162" s="21"/>
    </row>
    <row r="163" spans="1:7" ht="12.75">
      <c r="A163" s="15"/>
      <c r="B163" s="15"/>
      <c r="C163" s="17">
        <v>2010</v>
      </c>
      <c r="D163" s="14" t="s">
        <v>28</v>
      </c>
      <c r="E163" s="16">
        <v>3300000</v>
      </c>
      <c r="F163" s="16">
        <v>3849000</v>
      </c>
      <c r="G163" s="11">
        <f>F163/E163</f>
        <v>1.1663636363636363</v>
      </c>
    </row>
    <row r="164" spans="1:7" ht="12.75">
      <c r="A164" s="15"/>
      <c r="B164" s="15"/>
      <c r="C164" s="15"/>
      <c r="D164" s="14" t="s">
        <v>27</v>
      </c>
      <c r="E164" s="13"/>
      <c r="F164" s="13"/>
      <c r="G164" s="11"/>
    </row>
    <row r="165" spans="1:7" ht="12.75">
      <c r="A165" s="10"/>
      <c r="B165" s="10"/>
      <c r="C165" s="10"/>
      <c r="D165" s="14" t="s">
        <v>26</v>
      </c>
      <c r="E165" s="12"/>
      <c r="F165" s="12"/>
      <c r="G165" s="11"/>
    </row>
    <row r="166" spans="1:7" ht="12.75">
      <c r="A166" s="15"/>
      <c r="B166" s="15"/>
      <c r="C166" s="17">
        <v>2910</v>
      </c>
      <c r="D166" s="14" t="s">
        <v>2</v>
      </c>
      <c r="E166" s="16">
        <v>3145</v>
      </c>
      <c r="F166" s="16">
        <v>5000</v>
      </c>
      <c r="G166" s="11">
        <f>F166/E166</f>
        <v>1.589825119236884</v>
      </c>
    </row>
    <row r="167" spans="1:7" ht="12.75">
      <c r="A167" s="15"/>
      <c r="B167" s="15"/>
      <c r="C167" s="15"/>
      <c r="D167" s="14" t="s">
        <v>1</v>
      </c>
      <c r="E167" s="13"/>
      <c r="F167" s="13"/>
      <c r="G167" s="11"/>
    </row>
    <row r="168" spans="1:7" ht="12.75">
      <c r="A168" s="15"/>
      <c r="B168" s="18">
        <v>85213</v>
      </c>
      <c r="C168" s="15"/>
      <c r="D168" s="14" t="s">
        <v>39</v>
      </c>
      <c r="E168" s="16">
        <v>20910</v>
      </c>
      <c r="F168" s="16">
        <v>25000</v>
      </c>
      <c r="G168" s="11">
        <f>F168/E168</f>
        <v>1.1956001912960306</v>
      </c>
    </row>
    <row r="169" spans="1:7" ht="12.75">
      <c r="A169" s="15"/>
      <c r="B169" s="15"/>
      <c r="C169" s="15"/>
      <c r="D169" s="14" t="s">
        <v>38</v>
      </c>
      <c r="E169" s="13"/>
      <c r="F169" s="13"/>
      <c r="G169" s="11"/>
    </row>
    <row r="170" spans="1:7" ht="12.75">
      <c r="A170" s="10"/>
      <c r="B170" s="10"/>
      <c r="C170" s="10"/>
      <c r="D170" s="14" t="s">
        <v>37</v>
      </c>
      <c r="E170" s="12"/>
      <c r="F170" s="12"/>
      <c r="G170" s="11"/>
    </row>
    <row r="171" spans="1:7" ht="12.75">
      <c r="A171" s="15"/>
      <c r="B171" s="15"/>
      <c r="C171" s="17">
        <v>2010</v>
      </c>
      <c r="D171" s="14" t="s">
        <v>28</v>
      </c>
      <c r="E171" s="16">
        <v>11672</v>
      </c>
      <c r="F171" s="16">
        <v>4000</v>
      </c>
      <c r="G171" s="11">
        <f>F171/E171</f>
        <v>0.3427004797806717</v>
      </c>
    </row>
    <row r="172" spans="1:7" ht="12.75">
      <c r="A172" s="15"/>
      <c r="B172" s="15"/>
      <c r="C172" s="15"/>
      <c r="D172" s="14" t="s">
        <v>27</v>
      </c>
      <c r="E172" s="13"/>
      <c r="F172" s="13"/>
      <c r="G172" s="11"/>
    </row>
    <row r="173" spans="1:7" ht="12.75">
      <c r="A173" s="10"/>
      <c r="B173" s="10"/>
      <c r="C173" s="10"/>
      <c r="D173" s="14" t="s">
        <v>26</v>
      </c>
      <c r="E173" s="12"/>
      <c r="F173" s="12"/>
      <c r="G173" s="11"/>
    </row>
    <row r="174" spans="1:7" ht="12.75">
      <c r="A174" s="15"/>
      <c r="B174" s="15"/>
      <c r="C174" s="17">
        <v>2030</v>
      </c>
      <c r="D174" s="14" t="s">
        <v>20</v>
      </c>
      <c r="E174" s="16">
        <v>9238</v>
      </c>
      <c r="F174" s="16">
        <v>21000</v>
      </c>
      <c r="G174" s="11">
        <f>F174/E174</f>
        <v>2.273219311539294</v>
      </c>
    </row>
    <row r="175" spans="1:7" ht="12.75">
      <c r="A175" s="15"/>
      <c r="B175" s="15"/>
      <c r="C175" s="15"/>
      <c r="D175" s="14" t="s">
        <v>19</v>
      </c>
      <c r="E175" s="13"/>
      <c r="F175" s="13"/>
      <c r="G175" s="11"/>
    </row>
    <row r="176" spans="1:7" ht="12.75">
      <c r="A176" s="15"/>
      <c r="B176" s="18">
        <v>85214</v>
      </c>
      <c r="C176" s="15"/>
      <c r="D176" s="14" t="s">
        <v>36</v>
      </c>
      <c r="E176" s="16">
        <v>755900</v>
      </c>
      <c r="F176" s="16">
        <v>488200</v>
      </c>
      <c r="G176" s="11">
        <f>F176/E176</f>
        <v>0.6458526260087313</v>
      </c>
    </row>
    <row r="177" spans="1:7" ht="12.75">
      <c r="A177" s="15"/>
      <c r="B177" s="15"/>
      <c r="C177" s="20">
        <v>830</v>
      </c>
      <c r="D177" s="14" t="s">
        <v>30</v>
      </c>
      <c r="E177" s="16">
        <v>900</v>
      </c>
      <c r="F177" s="16">
        <v>1200</v>
      </c>
      <c r="G177" s="11">
        <f>F177/E177</f>
        <v>1.3333333333333333</v>
      </c>
    </row>
    <row r="178" spans="1:7" ht="12.75">
      <c r="A178" s="15"/>
      <c r="B178" s="15"/>
      <c r="C178" s="17">
        <v>2010</v>
      </c>
      <c r="D178" s="14" t="s">
        <v>28</v>
      </c>
      <c r="E178" s="16">
        <v>116005</v>
      </c>
      <c r="F178" s="16">
        <v>0</v>
      </c>
      <c r="G178" s="11">
        <f>F178/E178</f>
        <v>0</v>
      </c>
    </row>
    <row r="179" spans="1:7" ht="12.75">
      <c r="A179" s="15"/>
      <c r="B179" s="15"/>
      <c r="C179" s="15"/>
      <c r="D179" s="14" t="s">
        <v>27</v>
      </c>
      <c r="E179" s="13"/>
      <c r="F179" s="16"/>
      <c r="G179" s="11"/>
    </row>
    <row r="180" spans="1:7" ht="12.75">
      <c r="A180" s="10"/>
      <c r="B180" s="10"/>
      <c r="C180" s="10"/>
      <c r="D180" s="14" t="s">
        <v>26</v>
      </c>
      <c r="E180" s="12"/>
      <c r="F180" s="16"/>
      <c r="G180" s="11"/>
    </row>
    <row r="181" spans="1:7" ht="12.75">
      <c r="A181" s="15"/>
      <c r="B181" s="15"/>
      <c r="C181" s="17">
        <v>2030</v>
      </c>
      <c r="D181" s="14" t="s">
        <v>20</v>
      </c>
      <c r="E181" s="16">
        <v>638995</v>
      </c>
      <c r="F181" s="16">
        <v>487000</v>
      </c>
      <c r="G181" s="11">
        <f>F181/E181</f>
        <v>0.7621342890006964</v>
      </c>
    </row>
    <row r="182" spans="1:7" ht="12.75">
      <c r="A182" s="15"/>
      <c r="B182" s="15"/>
      <c r="C182" s="15"/>
      <c r="D182" s="14" t="s">
        <v>19</v>
      </c>
      <c r="E182" s="13"/>
      <c r="F182" s="13"/>
      <c r="G182" s="11"/>
    </row>
    <row r="183" spans="1:7" ht="12.75">
      <c r="A183" s="15"/>
      <c r="B183" s="18">
        <v>85216</v>
      </c>
      <c r="C183" s="15"/>
      <c r="D183" s="14" t="s">
        <v>35</v>
      </c>
      <c r="E183" s="13">
        <v>0</v>
      </c>
      <c r="F183" s="16">
        <v>195000</v>
      </c>
      <c r="G183" s="11" t="s">
        <v>5</v>
      </c>
    </row>
    <row r="184" spans="1:7" ht="12.75">
      <c r="A184" s="15"/>
      <c r="B184" s="15"/>
      <c r="C184" s="17">
        <v>2030</v>
      </c>
      <c r="D184" s="14" t="s">
        <v>20</v>
      </c>
      <c r="E184" s="13">
        <v>0</v>
      </c>
      <c r="F184" s="16">
        <v>195000</v>
      </c>
      <c r="G184" s="11" t="s">
        <v>5</v>
      </c>
    </row>
    <row r="185" spans="1:7" ht="12.75">
      <c r="A185" s="15"/>
      <c r="B185" s="15"/>
      <c r="C185" s="15"/>
      <c r="D185" s="14" t="s">
        <v>19</v>
      </c>
      <c r="E185" s="13"/>
      <c r="F185" s="13"/>
      <c r="G185" s="11"/>
    </row>
    <row r="186" spans="1:7" ht="12.75">
      <c r="A186" s="15"/>
      <c r="B186" s="18">
        <v>85219</v>
      </c>
      <c r="C186" s="15"/>
      <c r="D186" s="14" t="s">
        <v>34</v>
      </c>
      <c r="E186" s="16">
        <v>408523.51</v>
      </c>
      <c r="F186" s="16">
        <v>157200</v>
      </c>
      <c r="G186" s="11">
        <f>F186/E186</f>
        <v>0.38480037538108885</v>
      </c>
    </row>
    <row r="187" spans="1:7" ht="12.75">
      <c r="A187" s="15"/>
      <c r="B187" s="15"/>
      <c r="C187" s="20">
        <v>920</v>
      </c>
      <c r="D187" s="14" t="s">
        <v>33</v>
      </c>
      <c r="E187" s="16">
        <v>6100</v>
      </c>
      <c r="F187" s="16">
        <v>2200</v>
      </c>
      <c r="G187" s="11">
        <f>F187/E187</f>
        <v>0.36065573770491804</v>
      </c>
    </row>
    <row r="188" spans="1:7" ht="12.75">
      <c r="A188" s="15"/>
      <c r="B188" s="15"/>
      <c r="C188" s="17">
        <v>2008</v>
      </c>
      <c r="D188" s="14" t="s">
        <v>32</v>
      </c>
      <c r="E188" s="16">
        <v>233343.51</v>
      </c>
      <c r="F188" s="16">
        <v>0</v>
      </c>
      <c r="G188" s="11">
        <f>F188/E188</f>
        <v>0</v>
      </c>
    </row>
    <row r="189" spans="1:7" ht="12.75">
      <c r="A189" s="15"/>
      <c r="B189" s="15"/>
      <c r="C189" s="17">
        <v>2030</v>
      </c>
      <c r="D189" s="14" t="s">
        <v>20</v>
      </c>
      <c r="E189" s="16">
        <v>169080</v>
      </c>
      <c r="F189" s="16">
        <v>155000</v>
      </c>
      <c r="G189" s="11">
        <f>F189/E189</f>
        <v>0.916725810267329</v>
      </c>
    </row>
    <row r="190" spans="1:7" ht="12.75">
      <c r="A190" s="15"/>
      <c r="B190" s="15"/>
      <c r="C190" s="15"/>
      <c r="D190" s="14" t="s">
        <v>19</v>
      </c>
      <c r="E190" s="13"/>
      <c r="F190" s="13"/>
      <c r="G190" s="11"/>
    </row>
    <row r="191" spans="1:7" ht="12.75">
      <c r="A191" s="15"/>
      <c r="B191" s="18">
        <v>85228</v>
      </c>
      <c r="C191" s="15"/>
      <c r="D191" s="14" t="s">
        <v>31</v>
      </c>
      <c r="E191" s="16">
        <v>30000</v>
      </c>
      <c r="F191" s="16">
        <v>40000</v>
      </c>
      <c r="G191" s="11">
        <f>F191/E191</f>
        <v>1.3333333333333333</v>
      </c>
    </row>
    <row r="192" spans="1:7" ht="12.75">
      <c r="A192" s="15"/>
      <c r="B192" s="15"/>
      <c r="C192" s="20">
        <v>830</v>
      </c>
      <c r="D192" s="14" t="s">
        <v>30</v>
      </c>
      <c r="E192" s="16">
        <v>30000</v>
      </c>
      <c r="F192" s="16">
        <v>40000</v>
      </c>
      <c r="G192" s="11">
        <f>F192/E192</f>
        <v>1.3333333333333333</v>
      </c>
    </row>
    <row r="193" spans="1:7" ht="12.75">
      <c r="A193" s="15"/>
      <c r="B193" s="18">
        <v>85278</v>
      </c>
      <c r="C193" s="15"/>
      <c r="D193" s="14" t="s">
        <v>29</v>
      </c>
      <c r="E193" s="16">
        <v>393000</v>
      </c>
      <c r="F193" s="16">
        <v>0</v>
      </c>
      <c r="G193" s="11">
        <f>F193/E193</f>
        <v>0</v>
      </c>
    </row>
    <row r="194" spans="1:7" ht="12.75">
      <c r="A194" s="15"/>
      <c r="B194" s="15"/>
      <c r="C194" s="17">
        <v>2010</v>
      </c>
      <c r="D194" s="14" t="s">
        <v>28</v>
      </c>
      <c r="E194" s="16">
        <v>321000</v>
      </c>
      <c r="F194" s="16">
        <v>0</v>
      </c>
      <c r="G194" s="11">
        <f>F194/E194</f>
        <v>0</v>
      </c>
    </row>
    <row r="195" spans="1:7" ht="12.75">
      <c r="A195" s="15"/>
      <c r="B195" s="15"/>
      <c r="C195" s="15"/>
      <c r="D195" s="14" t="s">
        <v>27</v>
      </c>
      <c r="E195" s="13"/>
      <c r="F195" s="16"/>
      <c r="G195" s="11"/>
    </row>
    <row r="196" spans="1:7" ht="12.75">
      <c r="A196" s="10"/>
      <c r="B196" s="10"/>
      <c r="C196" s="10"/>
      <c r="D196" s="14" t="s">
        <v>26</v>
      </c>
      <c r="E196" s="12"/>
      <c r="F196" s="16"/>
      <c r="G196" s="11"/>
    </row>
    <row r="197" spans="1:7" ht="12.75">
      <c r="A197" s="15"/>
      <c r="B197" s="15"/>
      <c r="C197" s="17">
        <v>2710</v>
      </c>
      <c r="D197" s="14" t="s">
        <v>24</v>
      </c>
      <c r="E197" s="16">
        <v>72000</v>
      </c>
      <c r="F197" s="16">
        <v>0</v>
      </c>
      <c r="G197" s="11">
        <f>F197/E197</f>
        <v>0</v>
      </c>
    </row>
    <row r="198" spans="1:7" ht="12.75">
      <c r="A198" s="15"/>
      <c r="B198" s="15"/>
      <c r="C198" s="15"/>
      <c r="D198" s="14" t="s">
        <v>23</v>
      </c>
      <c r="E198" s="13"/>
      <c r="F198" s="16"/>
      <c r="G198" s="11"/>
    </row>
    <row r="199" spans="1:7" ht="12.75">
      <c r="A199" s="15"/>
      <c r="B199" s="18">
        <v>85295</v>
      </c>
      <c r="C199" s="15"/>
      <c r="D199" s="14" t="s">
        <v>9</v>
      </c>
      <c r="E199" s="16">
        <v>165000</v>
      </c>
      <c r="F199" s="16">
        <v>0</v>
      </c>
      <c r="G199" s="11">
        <f>F199/E199</f>
        <v>0</v>
      </c>
    </row>
    <row r="200" spans="1:7" ht="12.75">
      <c r="A200" s="15"/>
      <c r="B200" s="15"/>
      <c r="C200" s="17">
        <v>2030</v>
      </c>
      <c r="D200" s="14" t="s">
        <v>20</v>
      </c>
      <c r="E200" s="16">
        <v>165000</v>
      </c>
      <c r="F200" s="16">
        <v>0</v>
      </c>
      <c r="G200" s="11">
        <f>F200/E200</f>
        <v>0</v>
      </c>
    </row>
    <row r="201" spans="1:7" ht="12.75">
      <c r="A201" s="15"/>
      <c r="B201" s="15"/>
      <c r="C201" s="15"/>
      <c r="D201" s="14" t="s">
        <v>19</v>
      </c>
      <c r="E201" s="13"/>
      <c r="F201" s="8"/>
      <c r="G201" s="11"/>
    </row>
    <row r="202" spans="1:7" ht="12.75">
      <c r="A202" s="19">
        <v>853</v>
      </c>
      <c r="B202" s="15"/>
      <c r="C202" s="15"/>
      <c r="D202" s="9" t="s">
        <v>25</v>
      </c>
      <c r="E202" s="8">
        <v>252000</v>
      </c>
      <c r="F202" s="8">
        <v>0</v>
      </c>
      <c r="G202" s="7">
        <f>F202/E202</f>
        <v>0</v>
      </c>
    </row>
    <row r="203" spans="1:7" ht="12.75">
      <c r="A203" s="15"/>
      <c r="B203" s="18">
        <v>85395</v>
      </c>
      <c r="C203" s="15"/>
      <c r="D203" s="14" t="s">
        <v>9</v>
      </c>
      <c r="E203" s="16">
        <v>252000</v>
      </c>
      <c r="F203" s="16">
        <v>0</v>
      </c>
      <c r="G203" s="11">
        <f>F203/E203</f>
        <v>0</v>
      </c>
    </row>
    <row r="204" spans="1:7" ht="12.75">
      <c r="A204" s="15"/>
      <c r="B204" s="15"/>
      <c r="C204" s="17">
        <v>2710</v>
      </c>
      <c r="D204" s="14" t="s">
        <v>24</v>
      </c>
      <c r="E204" s="16">
        <v>252000</v>
      </c>
      <c r="F204" s="16">
        <v>0</v>
      </c>
      <c r="G204" s="11">
        <f>F204/E204</f>
        <v>0</v>
      </c>
    </row>
    <row r="205" spans="1:7" ht="12.75">
      <c r="A205" s="15"/>
      <c r="B205" s="15"/>
      <c r="C205" s="15"/>
      <c r="D205" s="14" t="s">
        <v>23</v>
      </c>
      <c r="E205" s="13"/>
      <c r="F205" s="16"/>
      <c r="G205" s="11"/>
    </row>
    <row r="206" spans="1:7" ht="12.75">
      <c r="A206" s="19">
        <v>854</v>
      </c>
      <c r="B206" s="15"/>
      <c r="C206" s="15"/>
      <c r="D206" s="9" t="s">
        <v>22</v>
      </c>
      <c r="E206" s="8">
        <v>389993</v>
      </c>
      <c r="F206" s="16">
        <v>0</v>
      </c>
      <c r="G206" s="11">
        <f>F206/E206</f>
        <v>0</v>
      </c>
    </row>
    <row r="207" spans="1:7" ht="12.75">
      <c r="A207" s="15"/>
      <c r="B207" s="18">
        <v>85415</v>
      </c>
      <c r="C207" s="15"/>
      <c r="D207" s="14" t="s">
        <v>21</v>
      </c>
      <c r="E207" s="16">
        <v>389993</v>
      </c>
      <c r="F207" s="16">
        <v>0</v>
      </c>
      <c r="G207" s="11">
        <f>F207/E207</f>
        <v>0</v>
      </c>
    </row>
    <row r="208" spans="1:7" ht="12.75">
      <c r="A208" s="15"/>
      <c r="B208" s="15"/>
      <c r="C208" s="17">
        <v>2030</v>
      </c>
      <c r="D208" s="14" t="s">
        <v>20</v>
      </c>
      <c r="E208" s="16">
        <v>389993</v>
      </c>
      <c r="F208" s="16">
        <v>0</v>
      </c>
      <c r="G208" s="11">
        <f>F208/E208</f>
        <v>0</v>
      </c>
    </row>
    <row r="209" spans="1:7" ht="12.75">
      <c r="A209" s="15"/>
      <c r="B209" s="15"/>
      <c r="C209" s="15"/>
      <c r="D209" s="14" t="s">
        <v>19</v>
      </c>
      <c r="E209" s="13"/>
      <c r="F209" s="16"/>
      <c r="G209" s="11"/>
    </row>
    <row r="210" spans="1:7" ht="12.75">
      <c r="A210" s="19">
        <v>900</v>
      </c>
      <c r="B210" s="15"/>
      <c r="C210" s="15"/>
      <c r="D210" s="9" t="s">
        <v>18</v>
      </c>
      <c r="E210" s="8">
        <v>655106</v>
      </c>
      <c r="F210" s="8">
        <v>4798852</v>
      </c>
      <c r="G210" s="7">
        <f>F210/E210</f>
        <v>7.325306133663865</v>
      </c>
    </row>
    <row r="211" spans="1:7" ht="12.75">
      <c r="A211" s="15"/>
      <c r="B211" s="18">
        <v>90001</v>
      </c>
      <c r="C211" s="15"/>
      <c r="D211" s="14" t="s">
        <v>17</v>
      </c>
      <c r="E211" s="16">
        <v>651106</v>
      </c>
      <c r="F211" s="16">
        <v>4794952</v>
      </c>
      <c r="G211" s="11">
        <f>F211/E211</f>
        <v>7.3643185594972245</v>
      </c>
    </row>
    <row r="212" spans="1:7" ht="12.75">
      <c r="A212" s="15"/>
      <c r="B212" s="15"/>
      <c r="C212" s="17">
        <v>6298</v>
      </c>
      <c r="D212" s="14" t="s">
        <v>10</v>
      </c>
      <c r="E212" s="16">
        <v>651106</v>
      </c>
      <c r="F212" s="16">
        <v>4794952</v>
      </c>
      <c r="G212" s="11">
        <f>F212/E212</f>
        <v>7.3643185594972245</v>
      </c>
    </row>
    <row r="213" spans="1:7" ht="12.75">
      <c r="A213" s="15"/>
      <c r="B213" s="15"/>
      <c r="C213" s="15"/>
      <c r="D213" s="14" t="s">
        <v>4</v>
      </c>
      <c r="E213" s="13"/>
      <c r="F213" s="13"/>
      <c r="G213" s="11"/>
    </row>
    <row r="214" spans="1:7" ht="12.75">
      <c r="A214" s="10"/>
      <c r="B214" s="10"/>
      <c r="C214" s="10"/>
      <c r="D214" s="14" t="s">
        <v>3</v>
      </c>
      <c r="E214" s="12"/>
      <c r="F214" s="12"/>
      <c r="G214" s="11"/>
    </row>
    <row r="215" spans="1:7" ht="12.75">
      <c r="A215" s="15"/>
      <c r="B215" s="18">
        <v>90020</v>
      </c>
      <c r="C215" s="15"/>
      <c r="D215" s="14" t="s">
        <v>16</v>
      </c>
      <c r="E215" s="16">
        <v>1550</v>
      </c>
      <c r="F215" s="16">
        <v>900</v>
      </c>
      <c r="G215" s="11">
        <f>F215/E215</f>
        <v>0.5806451612903226</v>
      </c>
    </row>
    <row r="216" spans="1:7" ht="12.75">
      <c r="A216" s="15"/>
      <c r="B216" s="15"/>
      <c r="C216" s="20">
        <v>400</v>
      </c>
      <c r="D216" s="14" t="s">
        <v>15</v>
      </c>
      <c r="E216" s="16">
        <v>1550</v>
      </c>
      <c r="F216" s="16">
        <v>900</v>
      </c>
      <c r="G216" s="11">
        <f>F216/E216</f>
        <v>0.5806451612903226</v>
      </c>
    </row>
    <row r="217" spans="1:7" ht="12.75">
      <c r="A217" s="15"/>
      <c r="B217" s="18">
        <v>90095</v>
      </c>
      <c r="C217" s="15"/>
      <c r="D217" s="14" t="s">
        <v>9</v>
      </c>
      <c r="E217" s="16">
        <v>2450</v>
      </c>
      <c r="F217" s="16">
        <v>3000</v>
      </c>
      <c r="G217" s="11">
        <f>F217/E217</f>
        <v>1.2244897959183674</v>
      </c>
    </row>
    <row r="218" spans="1:7" ht="12.75">
      <c r="A218" s="15"/>
      <c r="B218" s="15"/>
      <c r="C218" s="20">
        <v>840</v>
      </c>
      <c r="D218" s="14" t="s">
        <v>14</v>
      </c>
      <c r="E218" s="16">
        <v>2450</v>
      </c>
      <c r="F218" s="16">
        <v>3000</v>
      </c>
      <c r="G218" s="11">
        <f>F218/E218</f>
        <v>1.2244897959183674</v>
      </c>
    </row>
    <row r="219" spans="1:7" ht="12.75">
      <c r="A219" s="19">
        <v>921</v>
      </c>
      <c r="B219" s="15"/>
      <c r="C219" s="15"/>
      <c r="D219" s="9" t="s">
        <v>13</v>
      </c>
      <c r="E219" s="8">
        <v>2830</v>
      </c>
      <c r="F219" s="8">
        <v>513014</v>
      </c>
      <c r="G219" s="7">
        <f>F219/E219</f>
        <v>181.27703180212015</v>
      </c>
    </row>
    <row r="220" spans="1:7" ht="12.75">
      <c r="A220" s="19"/>
      <c r="B220" s="18">
        <v>92109</v>
      </c>
      <c r="C220" s="15"/>
      <c r="D220" s="14" t="s">
        <v>12</v>
      </c>
      <c r="E220" s="16">
        <v>0</v>
      </c>
      <c r="F220" s="16">
        <v>157817</v>
      </c>
      <c r="G220" s="11" t="s">
        <v>5</v>
      </c>
    </row>
    <row r="221" spans="1:7" ht="12.75">
      <c r="A221" s="19"/>
      <c r="B221" s="15"/>
      <c r="C221" s="17">
        <v>6298</v>
      </c>
      <c r="D221" s="14" t="s">
        <v>10</v>
      </c>
      <c r="E221" s="16">
        <v>0</v>
      </c>
      <c r="F221" s="16">
        <v>157817</v>
      </c>
      <c r="G221" s="11" t="s">
        <v>5</v>
      </c>
    </row>
    <row r="222" spans="1:7" ht="12.75">
      <c r="A222" s="19"/>
      <c r="B222" s="15"/>
      <c r="C222" s="15"/>
      <c r="D222" s="14" t="s">
        <v>4</v>
      </c>
      <c r="E222" s="16"/>
      <c r="F222" s="13"/>
      <c r="G222" s="11"/>
    </row>
    <row r="223" spans="1:7" ht="12.75">
      <c r="A223" s="19"/>
      <c r="B223" s="10"/>
      <c r="C223" s="10"/>
      <c r="D223" s="14" t="s">
        <v>3</v>
      </c>
      <c r="E223" s="16"/>
      <c r="F223" s="12"/>
      <c r="G223" s="11"/>
    </row>
    <row r="224" spans="1:7" ht="12.75">
      <c r="A224" s="19"/>
      <c r="B224" s="18">
        <v>92120</v>
      </c>
      <c r="C224" s="15"/>
      <c r="D224" s="14" t="s">
        <v>11</v>
      </c>
      <c r="E224" s="16">
        <v>0</v>
      </c>
      <c r="F224" s="16">
        <v>355197</v>
      </c>
      <c r="G224" s="11" t="s">
        <v>5</v>
      </c>
    </row>
    <row r="225" spans="1:7" ht="12.75">
      <c r="A225" s="19"/>
      <c r="B225" s="15"/>
      <c r="C225" s="17">
        <v>6298</v>
      </c>
      <c r="D225" s="14" t="s">
        <v>10</v>
      </c>
      <c r="E225" s="16">
        <v>0</v>
      </c>
      <c r="F225" s="16">
        <v>355197</v>
      </c>
      <c r="G225" s="11" t="s">
        <v>5</v>
      </c>
    </row>
    <row r="226" spans="1:7" ht="12.75">
      <c r="A226" s="19"/>
      <c r="B226" s="15"/>
      <c r="C226" s="15"/>
      <c r="D226" s="14" t="s">
        <v>4</v>
      </c>
      <c r="E226" s="8"/>
      <c r="F226" s="13"/>
      <c r="G226" s="11"/>
    </row>
    <row r="227" spans="1:7" ht="12.75">
      <c r="A227" s="19"/>
      <c r="B227" s="10"/>
      <c r="C227" s="10"/>
      <c r="D227" s="14" t="s">
        <v>3</v>
      </c>
      <c r="E227" s="8"/>
      <c r="F227" s="12"/>
      <c r="G227" s="11"/>
    </row>
    <row r="228" spans="1:7" ht="12.75">
      <c r="A228" s="15"/>
      <c r="B228" s="18">
        <v>92195</v>
      </c>
      <c r="C228" s="15"/>
      <c r="D228" s="14" t="s">
        <v>9</v>
      </c>
      <c r="E228" s="16">
        <v>2830</v>
      </c>
      <c r="F228" s="12">
        <v>0</v>
      </c>
      <c r="G228" s="11">
        <f>F228/E228</f>
        <v>0</v>
      </c>
    </row>
    <row r="229" spans="1:7" ht="12.75">
      <c r="A229" s="15"/>
      <c r="B229" s="15"/>
      <c r="C229" s="17">
        <v>2700</v>
      </c>
      <c r="D229" s="14" t="s">
        <v>6</v>
      </c>
      <c r="E229" s="16">
        <v>2830</v>
      </c>
      <c r="F229" s="12">
        <v>0</v>
      </c>
      <c r="G229" s="11">
        <f>F229/E229</f>
        <v>0</v>
      </c>
    </row>
    <row r="230" spans="1:7" ht="12.75">
      <c r="A230" s="15"/>
      <c r="B230" s="15"/>
      <c r="C230" s="15"/>
      <c r="D230" s="14" t="s">
        <v>4</v>
      </c>
      <c r="E230" s="13"/>
      <c r="F230" s="12"/>
      <c r="G230" s="11"/>
    </row>
    <row r="231" spans="1:7" ht="12.75">
      <c r="A231" s="10"/>
      <c r="B231" s="10"/>
      <c r="C231" s="10"/>
      <c r="D231" s="14" t="s">
        <v>3</v>
      </c>
      <c r="E231" s="12"/>
      <c r="F231" s="12"/>
      <c r="G231" s="11"/>
    </row>
    <row r="232" spans="1:7" ht="12.75">
      <c r="A232" s="19">
        <v>926</v>
      </c>
      <c r="B232" s="15"/>
      <c r="C232" s="15"/>
      <c r="D232" s="9" t="s">
        <v>8</v>
      </c>
      <c r="E232" s="8">
        <v>1050</v>
      </c>
      <c r="F232" s="8">
        <v>106060</v>
      </c>
      <c r="G232" s="7">
        <f>F232/E232</f>
        <v>101.00952380952381</v>
      </c>
    </row>
    <row r="233" spans="1:7" ht="12.75">
      <c r="A233" s="15"/>
      <c r="B233" s="18">
        <v>92605</v>
      </c>
      <c r="C233" s="15"/>
      <c r="D233" s="14" t="s">
        <v>7</v>
      </c>
      <c r="E233" s="16">
        <v>1050</v>
      </c>
      <c r="F233" s="16">
        <v>106060</v>
      </c>
      <c r="G233" s="11">
        <f>F233/E233</f>
        <v>101.00952380952381</v>
      </c>
    </row>
    <row r="234" spans="1:7" ht="12.75">
      <c r="A234" s="15"/>
      <c r="B234" s="18"/>
      <c r="C234" s="17">
        <v>2708</v>
      </c>
      <c r="D234" s="14" t="s">
        <v>6</v>
      </c>
      <c r="E234" s="16">
        <v>0</v>
      </c>
      <c r="F234" s="16">
        <v>106060</v>
      </c>
      <c r="G234" s="11" t="s">
        <v>5</v>
      </c>
    </row>
    <row r="235" spans="1:7" ht="12.75">
      <c r="A235" s="15"/>
      <c r="B235" s="18"/>
      <c r="C235" s="15"/>
      <c r="D235" s="14" t="s">
        <v>4</v>
      </c>
      <c r="E235" s="16"/>
      <c r="F235" s="13"/>
      <c r="G235" s="11"/>
    </row>
    <row r="236" spans="1:7" ht="12.75">
      <c r="A236" s="15"/>
      <c r="B236" s="18"/>
      <c r="C236" s="10"/>
      <c r="D236" s="14" t="s">
        <v>3</v>
      </c>
      <c r="E236" s="16"/>
      <c r="F236" s="12"/>
      <c r="G236" s="11"/>
    </row>
    <row r="237" spans="1:7" ht="12.75">
      <c r="A237" s="15"/>
      <c r="B237" s="15"/>
      <c r="C237" s="17">
        <v>2910</v>
      </c>
      <c r="D237" s="14" t="s">
        <v>2</v>
      </c>
      <c r="E237" s="16">
        <v>1050</v>
      </c>
      <c r="F237" s="12">
        <v>0</v>
      </c>
      <c r="G237" s="11">
        <f>F237/E237</f>
        <v>0</v>
      </c>
    </row>
    <row r="238" spans="1:7" ht="12.75">
      <c r="A238" s="15"/>
      <c r="B238" s="15"/>
      <c r="C238" s="15"/>
      <c r="D238" s="14" t="s">
        <v>1</v>
      </c>
      <c r="E238" s="13"/>
      <c r="F238" s="12"/>
      <c r="G238" s="11"/>
    </row>
    <row r="239" spans="1:7" ht="12.75">
      <c r="A239" s="10"/>
      <c r="B239" s="10"/>
      <c r="C239" s="10"/>
      <c r="D239" s="9" t="s">
        <v>0</v>
      </c>
      <c r="E239" s="8">
        <v>31755358.51</v>
      </c>
      <c r="F239" s="8">
        <f>SUM(F232,F219,F210,F206,F202,F156,F149,F130,F119,F77,F68,F63,F53,F42,F37,F21,F10,F2)</f>
        <v>33835226</v>
      </c>
      <c r="G239" s="7">
        <f>F239/E239</f>
        <v>1.0654965834929886</v>
      </c>
    </row>
  </sheetData>
  <sheetProtection/>
  <printOptions horizontalCentered="1"/>
  <pageMargins left="0.4330708661417323" right="0.3937007874015748" top="1.4566929133858268" bottom="0.984251968503937" header="0.7480314960629921" footer="0.5118110236220472"/>
  <pageSetup firstPageNumber="8" useFirstPageNumber="1" horizontalDpi="600" verticalDpi="600" orientation="landscape" paperSize="9" r:id="rId1"/>
  <headerFooter alignWithMargins="0">
    <oddHeader>&amp;L&amp;"Arial,Pogrubiony"OBJAŚNIENIA DO PROJEKTU BUDŻETU GMINY PACZKÓW NA 2010R.&amp;R&amp;8Zał. nr 1
Zestawienie planowanych 
dochodów w roku  2009 i 2010</oddHead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8"/>
  <sheetViews>
    <sheetView zoomScalePageLayoutView="0" workbookViewId="0" topLeftCell="A141">
      <selection activeCell="E172" sqref="E172"/>
    </sheetView>
  </sheetViews>
  <sheetFormatPr defaultColWidth="8.796875" defaultRowHeight="14.25"/>
  <cols>
    <col min="1" max="1" width="4.5" style="32" bestFit="1" customWidth="1"/>
    <col min="2" max="2" width="6.69921875" style="32" bestFit="1" customWidth="1"/>
    <col min="3" max="3" width="53.59765625" style="32" bestFit="1" customWidth="1"/>
    <col min="4" max="4" width="12.5" style="31" bestFit="1" customWidth="1"/>
    <col min="5" max="5" width="12.5" style="29" bestFit="1" customWidth="1"/>
    <col min="6" max="6" width="9" style="30" customWidth="1"/>
    <col min="7" max="16384" width="9" style="29" customWidth="1"/>
  </cols>
  <sheetData>
    <row r="1" spans="1:6" ht="12.75">
      <c r="A1" s="28" t="s">
        <v>135</v>
      </c>
      <c r="B1" s="28" t="s">
        <v>134</v>
      </c>
      <c r="C1" s="28" t="s">
        <v>132</v>
      </c>
      <c r="D1" s="27" t="s">
        <v>131</v>
      </c>
      <c r="E1" s="27" t="s">
        <v>130</v>
      </c>
      <c r="F1" s="48" t="s">
        <v>129</v>
      </c>
    </row>
    <row r="2" spans="1:6" ht="12.75">
      <c r="A2" s="47">
        <v>10</v>
      </c>
      <c r="B2" s="40"/>
      <c r="C2" s="42" t="s">
        <v>128</v>
      </c>
      <c r="D2" s="34">
        <v>242161</v>
      </c>
      <c r="E2" s="34">
        <v>20900</v>
      </c>
      <c r="F2" s="33">
        <f aca="true" t="shared" si="0" ref="F2:F46">E2/D2</f>
        <v>0.08630621776421471</v>
      </c>
    </row>
    <row r="3" spans="1:6" ht="12.75">
      <c r="A3" s="40"/>
      <c r="B3" s="46">
        <v>1009</v>
      </c>
      <c r="C3" s="39" t="s">
        <v>168</v>
      </c>
      <c r="D3" s="38">
        <v>17500</v>
      </c>
      <c r="E3" s="38">
        <v>5000</v>
      </c>
      <c r="F3" s="37">
        <f t="shared" si="0"/>
        <v>0.2857142857142857</v>
      </c>
    </row>
    <row r="4" spans="1:6" ht="12.75">
      <c r="A4" s="40"/>
      <c r="B4" s="40"/>
      <c r="C4" s="39" t="s">
        <v>136</v>
      </c>
      <c r="D4" s="38">
        <v>17500</v>
      </c>
      <c r="E4" s="38">
        <v>5000</v>
      </c>
      <c r="F4" s="37">
        <f t="shared" si="0"/>
        <v>0.2857142857142857</v>
      </c>
    </row>
    <row r="5" spans="1:6" ht="12.75">
      <c r="A5" s="40"/>
      <c r="B5" s="46">
        <v>1010</v>
      </c>
      <c r="C5" s="39" t="s">
        <v>167</v>
      </c>
      <c r="D5" s="38">
        <v>3550</v>
      </c>
      <c r="E5" s="38">
        <v>0</v>
      </c>
      <c r="F5" s="37">
        <f t="shared" si="0"/>
        <v>0</v>
      </c>
    </row>
    <row r="6" spans="1:6" ht="12.75">
      <c r="A6" s="40"/>
      <c r="B6" s="40"/>
      <c r="C6" s="39" t="s">
        <v>137</v>
      </c>
      <c r="D6" s="38">
        <v>3550</v>
      </c>
      <c r="E6" s="38">
        <v>0</v>
      </c>
      <c r="F6" s="37">
        <f t="shared" si="0"/>
        <v>0</v>
      </c>
    </row>
    <row r="7" spans="1:6" ht="12.75">
      <c r="A7" s="40"/>
      <c r="B7" s="46">
        <v>1030</v>
      </c>
      <c r="C7" s="39" t="s">
        <v>166</v>
      </c>
      <c r="D7" s="38">
        <v>20000</v>
      </c>
      <c r="E7" s="38">
        <v>15000</v>
      </c>
      <c r="F7" s="37">
        <f t="shared" si="0"/>
        <v>0.75</v>
      </c>
    </row>
    <row r="8" spans="1:6" ht="12.75">
      <c r="A8" s="40"/>
      <c r="B8" s="40"/>
      <c r="C8" s="39" t="s">
        <v>136</v>
      </c>
      <c r="D8" s="38">
        <v>20000</v>
      </c>
      <c r="E8" s="38">
        <v>15000</v>
      </c>
      <c r="F8" s="37">
        <f t="shared" si="0"/>
        <v>0.75</v>
      </c>
    </row>
    <row r="9" spans="1:6" ht="12.75">
      <c r="A9" s="40"/>
      <c r="B9" s="46">
        <v>1095</v>
      </c>
      <c r="C9" s="39" t="s">
        <v>9</v>
      </c>
      <c r="D9" s="38">
        <v>201111</v>
      </c>
      <c r="E9" s="38">
        <v>900</v>
      </c>
      <c r="F9" s="37">
        <f t="shared" si="0"/>
        <v>0.004475140594000328</v>
      </c>
    </row>
    <row r="10" spans="1:6" ht="12.75">
      <c r="A10" s="40"/>
      <c r="B10" s="40"/>
      <c r="C10" s="39" t="s">
        <v>136</v>
      </c>
      <c r="D10" s="38">
        <v>201111</v>
      </c>
      <c r="E10" s="38">
        <v>900</v>
      </c>
      <c r="F10" s="37">
        <f t="shared" si="0"/>
        <v>0.004475140594000328</v>
      </c>
    </row>
    <row r="11" spans="1:6" ht="12.75">
      <c r="A11" s="43">
        <v>400</v>
      </c>
      <c r="B11" s="40"/>
      <c r="C11" s="42" t="s">
        <v>165</v>
      </c>
      <c r="D11" s="34">
        <v>158600</v>
      </c>
      <c r="E11" s="34">
        <v>158600</v>
      </c>
      <c r="F11" s="33">
        <f t="shared" si="0"/>
        <v>1</v>
      </c>
    </row>
    <row r="12" spans="1:6" ht="12.75">
      <c r="A12" s="40"/>
      <c r="B12" s="41">
        <v>40002</v>
      </c>
      <c r="C12" s="39" t="s">
        <v>164</v>
      </c>
      <c r="D12" s="38">
        <v>158600</v>
      </c>
      <c r="E12" s="38">
        <v>158600</v>
      </c>
      <c r="F12" s="37">
        <f t="shared" si="0"/>
        <v>1</v>
      </c>
    </row>
    <row r="13" spans="1:6" ht="12.75">
      <c r="A13" s="40"/>
      <c r="B13" s="40"/>
      <c r="C13" s="39" t="s">
        <v>137</v>
      </c>
      <c r="D13" s="38">
        <v>158600</v>
      </c>
      <c r="E13" s="38">
        <v>158600</v>
      </c>
      <c r="F13" s="37">
        <f t="shared" si="0"/>
        <v>1</v>
      </c>
    </row>
    <row r="14" spans="1:6" ht="12.75">
      <c r="A14" s="43">
        <v>600</v>
      </c>
      <c r="B14" s="40"/>
      <c r="C14" s="42" t="s">
        <v>127</v>
      </c>
      <c r="D14" s="34">
        <v>2743768</v>
      </c>
      <c r="E14" s="34">
        <v>470000</v>
      </c>
      <c r="F14" s="33">
        <f t="shared" si="0"/>
        <v>0.17129728169437067</v>
      </c>
    </row>
    <row r="15" spans="1:6" ht="12.75">
      <c r="A15" s="40"/>
      <c r="B15" s="41">
        <v>60016</v>
      </c>
      <c r="C15" s="39" t="s">
        <v>126</v>
      </c>
      <c r="D15" s="38">
        <v>326600</v>
      </c>
      <c r="E15" s="38">
        <v>470000</v>
      </c>
      <c r="F15" s="37">
        <f t="shared" si="0"/>
        <v>1.4390691977954684</v>
      </c>
    </row>
    <row r="16" spans="1:6" ht="12.75">
      <c r="A16" s="40"/>
      <c r="B16" s="40"/>
      <c r="C16" s="39" t="s">
        <v>136</v>
      </c>
      <c r="D16" s="38">
        <v>263661</v>
      </c>
      <c r="E16" s="38">
        <v>138000</v>
      </c>
      <c r="F16" s="37">
        <f t="shared" si="0"/>
        <v>0.5233993650938137</v>
      </c>
    </row>
    <row r="17" spans="1:6" ht="12.75">
      <c r="A17" s="40"/>
      <c r="B17" s="40"/>
      <c r="C17" s="39" t="s">
        <v>137</v>
      </c>
      <c r="D17" s="38">
        <v>62939</v>
      </c>
      <c r="E17" s="38">
        <v>332000</v>
      </c>
      <c r="F17" s="37">
        <f t="shared" si="0"/>
        <v>5.274948759910389</v>
      </c>
    </row>
    <row r="18" spans="1:6" ht="12.75">
      <c r="A18" s="40"/>
      <c r="B18" s="41">
        <v>60078</v>
      </c>
      <c r="C18" s="39" t="s">
        <v>29</v>
      </c>
      <c r="D18" s="38">
        <v>2417168</v>
      </c>
      <c r="E18" s="38">
        <v>0</v>
      </c>
      <c r="F18" s="37">
        <f t="shared" si="0"/>
        <v>0</v>
      </c>
    </row>
    <row r="19" spans="1:6" ht="12.75">
      <c r="A19" s="40"/>
      <c r="B19" s="40"/>
      <c r="C19" s="39" t="s">
        <v>137</v>
      </c>
      <c r="D19" s="38">
        <v>2417168</v>
      </c>
      <c r="E19" s="38">
        <v>0</v>
      </c>
      <c r="F19" s="37">
        <f t="shared" si="0"/>
        <v>0</v>
      </c>
    </row>
    <row r="20" spans="1:6" ht="12.75">
      <c r="A20" s="43">
        <v>700</v>
      </c>
      <c r="B20" s="40"/>
      <c r="C20" s="42" t="s">
        <v>118</v>
      </c>
      <c r="D20" s="34">
        <v>1304258</v>
      </c>
      <c r="E20" s="34">
        <v>1190355</v>
      </c>
      <c r="F20" s="33">
        <f t="shared" si="0"/>
        <v>0.9126683524272038</v>
      </c>
    </row>
    <row r="21" spans="1:6" ht="12.75">
      <c r="A21" s="40"/>
      <c r="B21" s="41">
        <v>70005</v>
      </c>
      <c r="C21" s="39" t="s">
        <v>117</v>
      </c>
      <c r="D21" s="38">
        <v>1304258</v>
      </c>
      <c r="E21" s="38">
        <v>1190355</v>
      </c>
      <c r="F21" s="37">
        <f t="shared" si="0"/>
        <v>0.9126683524272038</v>
      </c>
    </row>
    <row r="22" spans="1:6" ht="12.75">
      <c r="A22" s="40"/>
      <c r="B22" s="40"/>
      <c r="C22" s="39" t="s">
        <v>136</v>
      </c>
      <c r="D22" s="38">
        <v>1276958</v>
      </c>
      <c r="E22" s="38">
        <v>1178355</v>
      </c>
      <c r="F22" s="37">
        <f t="shared" si="0"/>
        <v>0.9227828949738363</v>
      </c>
    </row>
    <row r="23" spans="1:6" ht="12.75">
      <c r="A23" s="40"/>
      <c r="B23" s="40"/>
      <c r="C23" s="39" t="s">
        <v>137</v>
      </c>
      <c r="D23" s="38">
        <v>27300</v>
      </c>
      <c r="E23" s="38">
        <v>12000</v>
      </c>
      <c r="F23" s="37">
        <f t="shared" si="0"/>
        <v>0.43956043956043955</v>
      </c>
    </row>
    <row r="24" spans="1:6" ht="12.75">
      <c r="A24" s="43">
        <v>710</v>
      </c>
      <c r="B24" s="40"/>
      <c r="C24" s="42" t="s">
        <v>110</v>
      </c>
      <c r="D24" s="34">
        <v>100000</v>
      </c>
      <c r="E24" s="34">
        <v>65000</v>
      </c>
      <c r="F24" s="33">
        <f t="shared" si="0"/>
        <v>0.65</v>
      </c>
    </row>
    <row r="25" spans="1:6" ht="12.75">
      <c r="A25" s="40"/>
      <c r="B25" s="41">
        <v>71004</v>
      </c>
      <c r="C25" s="39" t="s">
        <v>163</v>
      </c>
      <c r="D25" s="38">
        <v>78200</v>
      </c>
      <c r="E25" s="38">
        <v>15000</v>
      </c>
      <c r="F25" s="37">
        <f t="shared" si="0"/>
        <v>0.1918158567774936</v>
      </c>
    </row>
    <row r="26" spans="1:6" ht="12.75">
      <c r="A26" s="40"/>
      <c r="B26" s="40"/>
      <c r="C26" s="39" t="s">
        <v>136</v>
      </c>
      <c r="D26" s="38">
        <v>78200</v>
      </c>
      <c r="E26" s="38">
        <v>15000</v>
      </c>
      <c r="F26" s="37">
        <f t="shared" si="0"/>
        <v>0.1918158567774936</v>
      </c>
    </row>
    <row r="27" spans="1:6" ht="12.75">
      <c r="A27" s="40"/>
      <c r="B27" s="41">
        <v>71013</v>
      </c>
      <c r="C27" s="39" t="s">
        <v>162</v>
      </c>
      <c r="D27" s="38">
        <v>20000</v>
      </c>
      <c r="E27" s="38">
        <v>15000</v>
      </c>
      <c r="F27" s="37">
        <f t="shared" si="0"/>
        <v>0.75</v>
      </c>
    </row>
    <row r="28" spans="1:6" ht="12.75">
      <c r="A28" s="40"/>
      <c r="B28" s="40"/>
      <c r="C28" s="39" t="s">
        <v>136</v>
      </c>
      <c r="D28" s="38">
        <v>20000</v>
      </c>
      <c r="E28" s="38">
        <v>15000</v>
      </c>
      <c r="F28" s="37">
        <f t="shared" si="0"/>
        <v>0.75</v>
      </c>
    </row>
    <row r="29" spans="1:6" ht="12.75">
      <c r="A29" s="40"/>
      <c r="B29" s="41">
        <v>71035</v>
      </c>
      <c r="C29" s="39" t="s">
        <v>109</v>
      </c>
      <c r="D29" s="38">
        <v>1800</v>
      </c>
      <c r="E29" s="38">
        <v>35000</v>
      </c>
      <c r="F29" s="37">
        <f t="shared" si="0"/>
        <v>19.444444444444443</v>
      </c>
    </row>
    <row r="30" spans="1:6" ht="12.75">
      <c r="A30" s="40"/>
      <c r="B30" s="40"/>
      <c r="C30" s="39" t="s">
        <v>137</v>
      </c>
      <c r="D30" s="38">
        <v>1800</v>
      </c>
      <c r="E30" s="38">
        <v>35000</v>
      </c>
      <c r="F30" s="37">
        <f t="shared" si="0"/>
        <v>19.444444444444443</v>
      </c>
    </row>
    <row r="31" spans="1:6" ht="12.75">
      <c r="A31" s="43">
        <v>750</v>
      </c>
      <c r="B31" s="40"/>
      <c r="C31" s="42" t="s">
        <v>108</v>
      </c>
      <c r="D31" s="34">
        <v>3830761</v>
      </c>
      <c r="E31" s="34">
        <v>3456034</v>
      </c>
      <c r="F31" s="33">
        <f t="shared" si="0"/>
        <v>0.90217948861858</v>
      </c>
    </row>
    <row r="32" spans="1:6" ht="12.75">
      <c r="A32" s="40"/>
      <c r="B32" s="41">
        <v>75011</v>
      </c>
      <c r="C32" s="39" t="s">
        <v>107</v>
      </c>
      <c r="D32" s="38">
        <v>101580</v>
      </c>
      <c r="E32" s="38">
        <v>101850</v>
      </c>
      <c r="F32" s="37">
        <f t="shared" si="0"/>
        <v>1.0026580035440047</v>
      </c>
    </row>
    <row r="33" spans="1:6" ht="12.75">
      <c r="A33" s="40"/>
      <c r="B33" s="40"/>
      <c r="C33" s="39" t="s">
        <v>136</v>
      </c>
      <c r="D33" s="38">
        <v>101580</v>
      </c>
      <c r="E33" s="38">
        <v>101850</v>
      </c>
      <c r="F33" s="37">
        <f t="shared" si="0"/>
        <v>1.0026580035440047</v>
      </c>
    </row>
    <row r="34" spans="1:6" ht="12.75">
      <c r="A34" s="40"/>
      <c r="B34" s="41">
        <v>75020</v>
      </c>
      <c r="C34" s="39" t="s">
        <v>161</v>
      </c>
      <c r="D34" s="38">
        <v>35000</v>
      </c>
      <c r="E34" s="38">
        <v>0</v>
      </c>
      <c r="F34" s="37">
        <f t="shared" si="0"/>
        <v>0</v>
      </c>
    </row>
    <row r="35" spans="1:6" ht="12.75">
      <c r="A35" s="40"/>
      <c r="B35" s="40"/>
      <c r="C35" s="39" t="s">
        <v>136</v>
      </c>
      <c r="D35" s="38">
        <v>24000</v>
      </c>
      <c r="E35" s="38">
        <v>0</v>
      </c>
      <c r="F35" s="37">
        <f t="shared" si="0"/>
        <v>0</v>
      </c>
    </row>
    <row r="36" spans="1:6" ht="12.75">
      <c r="A36" s="40"/>
      <c r="B36" s="40"/>
      <c r="C36" s="39" t="s">
        <v>137</v>
      </c>
      <c r="D36" s="38">
        <v>11000</v>
      </c>
      <c r="E36" s="38">
        <v>0</v>
      </c>
      <c r="F36" s="37">
        <f t="shared" si="0"/>
        <v>0</v>
      </c>
    </row>
    <row r="37" spans="1:6" ht="12.75">
      <c r="A37" s="40"/>
      <c r="B37" s="41">
        <v>75022</v>
      </c>
      <c r="C37" s="39" t="s">
        <v>160</v>
      </c>
      <c r="D37" s="38">
        <v>124933</v>
      </c>
      <c r="E37" s="38">
        <v>127737</v>
      </c>
      <c r="F37" s="37">
        <f t="shared" si="0"/>
        <v>1.02244403000008</v>
      </c>
    </row>
    <row r="38" spans="1:6" ht="12.75">
      <c r="A38" s="40"/>
      <c r="B38" s="40"/>
      <c r="C38" s="39" t="s">
        <v>136</v>
      </c>
      <c r="D38" s="38">
        <v>124933</v>
      </c>
      <c r="E38" s="38">
        <v>127737</v>
      </c>
      <c r="F38" s="37">
        <f t="shared" si="0"/>
        <v>1.02244403000008</v>
      </c>
    </row>
    <row r="39" spans="1:6" ht="12.75">
      <c r="A39" s="40"/>
      <c r="B39" s="41">
        <v>75023</v>
      </c>
      <c r="C39" s="39" t="s">
        <v>106</v>
      </c>
      <c r="D39" s="38">
        <v>3291909</v>
      </c>
      <c r="E39" s="38">
        <v>3031469</v>
      </c>
      <c r="F39" s="37">
        <f t="shared" si="0"/>
        <v>0.920884811821955</v>
      </c>
    </row>
    <row r="40" spans="1:6" ht="12.75">
      <c r="A40" s="40"/>
      <c r="B40" s="40"/>
      <c r="C40" s="39" t="s">
        <v>136</v>
      </c>
      <c r="D40" s="38">
        <v>3246909</v>
      </c>
      <c r="E40" s="38">
        <v>3031469</v>
      </c>
      <c r="F40" s="37">
        <f t="shared" si="0"/>
        <v>0.9336476630543079</v>
      </c>
    </row>
    <row r="41" spans="1:6" ht="12.75">
      <c r="A41" s="40"/>
      <c r="B41" s="40"/>
      <c r="C41" s="39" t="s">
        <v>137</v>
      </c>
      <c r="D41" s="38">
        <v>45000</v>
      </c>
      <c r="E41" s="38">
        <v>0</v>
      </c>
      <c r="F41" s="37">
        <f t="shared" si="0"/>
        <v>0</v>
      </c>
    </row>
    <row r="42" spans="1:6" ht="12.75">
      <c r="A42" s="40"/>
      <c r="B42" s="41">
        <v>75075</v>
      </c>
      <c r="C42" s="39" t="s">
        <v>159</v>
      </c>
      <c r="D42" s="38">
        <v>140692</v>
      </c>
      <c r="E42" s="38">
        <v>121900</v>
      </c>
      <c r="F42" s="37">
        <f t="shared" si="0"/>
        <v>0.8664316379040742</v>
      </c>
    </row>
    <row r="43" spans="1:6" ht="12.75">
      <c r="A43" s="40"/>
      <c r="B43" s="40"/>
      <c r="C43" s="39" t="s">
        <v>136</v>
      </c>
      <c r="D43" s="38">
        <v>140692</v>
      </c>
      <c r="E43" s="38">
        <v>121900</v>
      </c>
      <c r="F43" s="37">
        <f t="shared" si="0"/>
        <v>0.8664316379040742</v>
      </c>
    </row>
    <row r="44" spans="1:6" ht="12.75">
      <c r="A44" s="40"/>
      <c r="B44" s="41">
        <v>75095</v>
      </c>
      <c r="C44" s="39" t="s">
        <v>9</v>
      </c>
      <c r="D44" s="38">
        <v>136647</v>
      </c>
      <c r="E44" s="38">
        <v>73078</v>
      </c>
      <c r="F44" s="37">
        <f t="shared" si="0"/>
        <v>0.5347940313362167</v>
      </c>
    </row>
    <row r="45" spans="1:6" ht="12.75">
      <c r="A45" s="40"/>
      <c r="B45" s="40"/>
      <c r="C45" s="39" t="s">
        <v>136</v>
      </c>
      <c r="D45" s="38">
        <v>136647</v>
      </c>
      <c r="E45" s="38">
        <v>73078</v>
      </c>
      <c r="F45" s="37">
        <f t="shared" si="0"/>
        <v>0.5347940313362167</v>
      </c>
    </row>
    <row r="46" spans="1:6" ht="12.75">
      <c r="A46" s="43">
        <v>751</v>
      </c>
      <c r="B46" s="40"/>
      <c r="C46" s="42" t="s">
        <v>105</v>
      </c>
      <c r="D46" s="34">
        <v>34180</v>
      </c>
      <c r="E46" s="34">
        <v>2282</v>
      </c>
      <c r="F46" s="33">
        <f t="shared" si="0"/>
        <v>0.06676418958455237</v>
      </c>
    </row>
    <row r="47" spans="1:6" ht="12.75">
      <c r="A47" s="40"/>
      <c r="B47" s="40"/>
      <c r="C47" s="42" t="s">
        <v>104</v>
      </c>
      <c r="D47" s="45"/>
      <c r="E47" s="45"/>
      <c r="F47" s="37"/>
    </row>
    <row r="48" spans="1:6" ht="12.75">
      <c r="A48" s="40"/>
      <c r="B48" s="41">
        <v>75101</v>
      </c>
      <c r="C48" s="39" t="s">
        <v>103</v>
      </c>
      <c r="D48" s="38">
        <v>2260</v>
      </c>
      <c r="E48" s="38">
        <v>2282</v>
      </c>
      <c r="F48" s="37">
        <f aca="true" t="shared" si="1" ref="F48:F69">E48/D48</f>
        <v>1.0097345132743363</v>
      </c>
    </row>
    <row r="49" spans="1:6" ht="12.75">
      <c r="A49" s="40"/>
      <c r="B49" s="40"/>
      <c r="C49" s="39" t="s">
        <v>136</v>
      </c>
      <c r="D49" s="38">
        <v>2260</v>
      </c>
      <c r="E49" s="38">
        <v>2282</v>
      </c>
      <c r="F49" s="37">
        <f t="shared" si="1"/>
        <v>1.0097345132743363</v>
      </c>
    </row>
    <row r="50" spans="1:6" ht="12.75">
      <c r="A50" s="40"/>
      <c r="B50" s="41">
        <v>75113</v>
      </c>
      <c r="C50" s="39" t="s">
        <v>102</v>
      </c>
      <c r="D50" s="38">
        <v>31920</v>
      </c>
      <c r="E50" s="38">
        <v>0</v>
      </c>
      <c r="F50" s="37">
        <f t="shared" si="1"/>
        <v>0</v>
      </c>
    </row>
    <row r="51" spans="1:6" ht="12.75">
      <c r="A51" s="40"/>
      <c r="B51" s="40"/>
      <c r="C51" s="39" t="s">
        <v>136</v>
      </c>
      <c r="D51" s="38">
        <v>31920</v>
      </c>
      <c r="E51" s="38">
        <v>0</v>
      </c>
      <c r="F51" s="37">
        <f t="shared" si="1"/>
        <v>0</v>
      </c>
    </row>
    <row r="52" spans="1:6" ht="12.75">
      <c r="A52" s="43">
        <v>752</v>
      </c>
      <c r="B52" s="40"/>
      <c r="C52" s="42" t="s">
        <v>101</v>
      </c>
      <c r="D52" s="34">
        <v>1000</v>
      </c>
      <c r="E52" s="34">
        <v>500</v>
      </c>
      <c r="F52" s="33">
        <f t="shared" si="1"/>
        <v>0.5</v>
      </c>
    </row>
    <row r="53" spans="1:6" ht="12.75">
      <c r="A53" s="40"/>
      <c r="B53" s="41">
        <v>75212</v>
      </c>
      <c r="C53" s="39" t="s">
        <v>100</v>
      </c>
      <c r="D53" s="38">
        <v>1000</v>
      </c>
      <c r="E53" s="38">
        <v>500</v>
      </c>
      <c r="F53" s="37">
        <f t="shared" si="1"/>
        <v>0.5</v>
      </c>
    </row>
    <row r="54" spans="1:6" ht="12.75">
      <c r="A54" s="40"/>
      <c r="B54" s="40"/>
      <c r="C54" s="39" t="s">
        <v>136</v>
      </c>
      <c r="D54" s="38">
        <v>1000</v>
      </c>
      <c r="E54" s="38">
        <v>500</v>
      </c>
      <c r="F54" s="37">
        <f t="shared" si="1"/>
        <v>0.5</v>
      </c>
    </row>
    <row r="55" spans="1:6" ht="12.75">
      <c r="A55" s="43">
        <v>754</v>
      </c>
      <c r="B55" s="40"/>
      <c r="C55" s="42" t="s">
        <v>99</v>
      </c>
      <c r="D55" s="34">
        <v>788529</v>
      </c>
      <c r="E55" s="34">
        <f>SUM(E56,E58,E60,E63,E65)</f>
        <v>527470</v>
      </c>
      <c r="F55" s="33">
        <f t="shared" si="1"/>
        <v>0.6689291072363858</v>
      </c>
    </row>
    <row r="56" spans="1:6" ht="12.75">
      <c r="A56" s="40"/>
      <c r="B56" s="41">
        <v>75404</v>
      </c>
      <c r="C56" s="39" t="s">
        <v>158</v>
      </c>
      <c r="D56" s="38">
        <v>10000</v>
      </c>
      <c r="E56" s="38">
        <v>0</v>
      </c>
      <c r="F56" s="37">
        <f t="shared" si="1"/>
        <v>0</v>
      </c>
    </row>
    <row r="57" spans="1:6" ht="12.75">
      <c r="A57" s="40"/>
      <c r="B57" s="40"/>
      <c r="C57" s="39" t="s">
        <v>136</v>
      </c>
      <c r="D57" s="38">
        <v>10000</v>
      </c>
      <c r="E57" s="38">
        <v>0</v>
      </c>
      <c r="F57" s="37">
        <f t="shared" si="1"/>
        <v>0</v>
      </c>
    </row>
    <row r="58" spans="1:6" ht="12.75">
      <c r="A58" s="40"/>
      <c r="B58" s="41">
        <v>75411</v>
      </c>
      <c r="C58" s="39" t="s">
        <v>157</v>
      </c>
      <c r="D58" s="38">
        <v>25000</v>
      </c>
      <c r="E58" s="38">
        <v>0</v>
      </c>
      <c r="F58" s="37">
        <f t="shared" si="1"/>
        <v>0</v>
      </c>
    </row>
    <row r="59" spans="1:6" ht="12.75">
      <c r="A59" s="40"/>
      <c r="B59" s="40"/>
      <c r="C59" s="39" t="s">
        <v>136</v>
      </c>
      <c r="D59" s="38">
        <v>25000</v>
      </c>
      <c r="E59" s="38">
        <v>0</v>
      </c>
      <c r="F59" s="37">
        <f t="shared" si="1"/>
        <v>0</v>
      </c>
    </row>
    <row r="60" spans="1:6" ht="12.75">
      <c r="A60" s="40"/>
      <c r="B60" s="41">
        <v>75412</v>
      </c>
      <c r="C60" s="39" t="s">
        <v>98</v>
      </c>
      <c r="D60" s="38">
        <v>172708</v>
      </c>
      <c r="E60" s="38">
        <v>187470</v>
      </c>
      <c r="F60" s="37">
        <f t="shared" si="1"/>
        <v>1.0854737475971004</v>
      </c>
    </row>
    <row r="61" spans="1:6" ht="12.75">
      <c r="A61" s="40"/>
      <c r="B61" s="40"/>
      <c r="C61" s="39" t="s">
        <v>136</v>
      </c>
      <c r="D61" s="38">
        <v>117708</v>
      </c>
      <c r="E61" s="38">
        <v>132470</v>
      </c>
      <c r="F61" s="37">
        <f t="shared" si="1"/>
        <v>1.1254120365650593</v>
      </c>
    </row>
    <row r="62" spans="1:6" ht="12.75">
      <c r="A62" s="40"/>
      <c r="B62" s="40"/>
      <c r="C62" s="39" t="s">
        <v>137</v>
      </c>
      <c r="D62" s="38">
        <v>55000</v>
      </c>
      <c r="E62" s="38">
        <v>55000</v>
      </c>
      <c r="F62" s="37">
        <f t="shared" si="1"/>
        <v>1</v>
      </c>
    </row>
    <row r="63" spans="1:6" ht="12.75">
      <c r="A63" s="40"/>
      <c r="B63" s="41">
        <v>75414</v>
      </c>
      <c r="C63" s="39" t="s">
        <v>97</v>
      </c>
      <c r="D63" s="38">
        <v>9100</v>
      </c>
      <c r="E63" s="38">
        <v>8500</v>
      </c>
      <c r="F63" s="37">
        <f t="shared" si="1"/>
        <v>0.9340659340659341</v>
      </c>
    </row>
    <row r="64" spans="1:6" ht="12.75">
      <c r="A64" s="40"/>
      <c r="B64" s="40"/>
      <c r="C64" s="39" t="s">
        <v>136</v>
      </c>
      <c r="D64" s="38">
        <v>9100</v>
      </c>
      <c r="E64" s="38">
        <v>8500</v>
      </c>
      <c r="F64" s="37">
        <f t="shared" si="1"/>
        <v>0.9340659340659341</v>
      </c>
    </row>
    <row r="65" spans="1:6" ht="12.75">
      <c r="A65" s="40"/>
      <c r="B65" s="41">
        <v>75416</v>
      </c>
      <c r="C65" s="39" t="s">
        <v>96</v>
      </c>
      <c r="D65" s="38">
        <v>281102</v>
      </c>
      <c r="E65" s="38">
        <v>331500</v>
      </c>
      <c r="F65" s="37">
        <f t="shared" si="1"/>
        <v>1.1792872338154834</v>
      </c>
    </row>
    <row r="66" spans="1:6" ht="12.75">
      <c r="A66" s="40"/>
      <c r="B66" s="40"/>
      <c r="C66" s="39" t="s">
        <v>136</v>
      </c>
      <c r="D66" s="38">
        <v>281102</v>
      </c>
      <c r="E66" s="38">
        <v>331500</v>
      </c>
      <c r="F66" s="37">
        <f t="shared" si="1"/>
        <v>1.1792872338154834</v>
      </c>
    </row>
    <row r="67" spans="1:6" ht="12.75">
      <c r="A67" s="40"/>
      <c r="B67" s="41">
        <v>75478</v>
      </c>
      <c r="C67" s="39" t="s">
        <v>29</v>
      </c>
      <c r="D67" s="38">
        <v>290619</v>
      </c>
      <c r="E67" s="38">
        <v>0</v>
      </c>
      <c r="F67" s="37">
        <f t="shared" si="1"/>
        <v>0</v>
      </c>
    </row>
    <row r="68" spans="1:6" ht="12.75">
      <c r="A68" s="40"/>
      <c r="B68" s="40"/>
      <c r="C68" s="39" t="s">
        <v>136</v>
      </c>
      <c r="D68" s="38">
        <v>290619</v>
      </c>
      <c r="E68" s="38">
        <v>0</v>
      </c>
      <c r="F68" s="37">
        <f t="shared" si="1"/>
        <v>0</v>
      </c>
    </row>
    <row r="69" spans="1:6" ht="12.75">
      <c r="A69" s="43">
        <v>756</v>
      </c>
      <c r="B69" s="40"/>
      <c r="C69" s="42" t="s">
        <v>94</v>
      </c>
      <c r="D69" s="34">
        <v>155000</v>
      </c>
      <c r="E69" s="34">
        <v>113500</v>
      </c>
      <c r="F69" s="33">
        <f t="shared" si="1"/>
        <v>0.7322580645161291</v>
      </c>
    </row>
    <row r="70" spans="1:6" ht="12.75">
      <c r="A70" s="40"/>
      <c r="B70" s="40"/>
      <c r="C70" s="42" t="s">
        <v>93</v>
      </c>
      <c r="D70" s="45"/>
      <c r="E70" s="45"/>
      <c r="F70" s="37"/>
    </row>
    <row r="71" spans="1:6" ht="12.75">
      <c r="A71" s="36"/>
      <c r="B71" s="36"/>
      <c r="C71" s="42" t="s">
        <v>92</v>
      </c>
      <c r="D71" s="44"/>
      <c r="E71" s="44"/>
      <c r="F71" s="37"/>
    </row>
    <row r="72" spans="1:6" ht="12.75">
      <c r="A72" s="40"/>
      <c r="B72" s="41">
        <v>75647</v>
      </c>
      <c r="C72" s="39" t="s">
        <v>156</v>
      </c>
      <c r="D72" s="38">
        <v>155000</v>
      </c>
      <c r="E72" s="38">
        <v>113500</v>
      </c>
      <c r="F72" s="37">
        <f>E72/D72</f>
        <v>0.7322580645161291</v>
      </c>
    </row>
    <row r="73" spans="1:6" ht="12.75">
      <c r="A73" s="40"/>
      <c r="B73" s="40"/>
      <c r="C73" s="39" t="s">
        <v>136</v>
      </c>
      <c r="D73" s="38">
        <v>155000</v>
      </c>
      <c r="E73" s="38">
        <v>113500</v>
      </c>
      <c r="F73" s="37">
        <f>E73/D73</f>
        <v>0.7322580645161291</v>
      </c>
    </row>
    <row r="74" spans="1:6" ht="12.75">
      <c r="A74" s="43">
        <v>757</v>
      </c>
      <c r="B74" s="40"/>
      <c r="C74" s="42" t="s">
        <v>155</v>
      </c>
      <c r="D74" s="34">
        <v>335000</v>
      </c>
      <c r="E74" s="34">
        <v>385000</v>
      </c>
      <c r="F74" s="33">
        <f>E74/D74</f>
        <v>1.1492537313432836</v>
      </c>
    </row>
    <row r="75" spans="1:6" ht="12.75">
      <c r="A75" s="40"/>
      <c r="B75" s="41">
        <v>75702</v>
      </c>
      <c r="C75" s="39" t="s">
        <v>154</v>
      </c>
      <c r="D75" s="38">
        <v>335000</v>
      </c>
      <c r="E75" s="38">
        <v>385000</v>
      </c>
      <c r="F75" s="37">
        <f>E75/D75</f>
        <v>1.1492537313432836</v>
      </c>
    </row>
    <row r="76" spans="1:6" ht="12.75">
      <c r="A76" s="40"/>
      <c r="B76" s="40"/>
      <c r="C76" s="39" t="s">
        <v>153</v>
      </c>
      <c r="D76" s="45"/>
      <c r="E76" s="45"/>
      <c r="F76" s="37"/>
    </row>
    <row r="77" spans="1:6" ht="12.75">
      <c r="A77" s="40"/>
      <c r="B77" s="40"/>
      <c r="C77" s="39" t="s">
        <v>136</v>
      </c>
      <c r="D77" s="38">
        <v>335000</v>
      </c>
      <c r="E77" s="38">
        <v>385000</v>
      </c>
      <c r="F77" s="37">
        <f aca="true" t="shared" si="2" ref="F77:F97">E77/D77</f>
        <v>1.1492537313432836</v>
      </c>
    </row>
    <row r="78" spans="1:6" ht="12.75">
      <c r="A78" s="43">
        <v>758</v>
      </c>
      <c r="B78" s="40"/>
      <c r="C78" s="42" t="s">
        <v>62</v>
      </c>
      <c r="D78" s="34">
        <v>157437</v>
      </c>
      <c r="E78" s="34">
        <v>109800</v>
      </c>
      <c r="F78" s="33">
        <f t="shared" si="2"/>
        <v>0.6974218258732064</v>
      </c>
    </row>
    <row r="79" spans="1:6" ht="12.75">
      <c r="A79" s="40"/>
      <c r="B79" s="41">
        <v>75818</v>
      </c>
      <c r="C79" s="39" t="s">
        <v>152</v>
      </c>
      <c r="D79" s="38">
        <v>157437</v>
      </c>
      <c r="E79" s="38">
        <v>109800</v>
      </c>
      <c r="F79" s="37">
        <f t="shared" si="2"/>
        <v>0.6974218258732064</v>
      </c>
    </row>
    <row r="80" spans="1:6" ht="12.75">
      <c r="A80" s="40"/>
      <c r="B80" s="40"/>
      <c r="C80" s="39" t="s">
        <v>136</v>
      </c>
      <c r="D80" s="38">
        <v>157437</v>
      </c>
      <c r="E80" s="38">
        <v>109800</v>
      </c>
      <c r="F80" s="37">
        <f t="shared" si="2"/>
        <v>0.6974218258732064</v>
      </c>
    </row>
    <row r="81" spans="1:6" ht="12.75">
      <c r="A81" s="43">
        <v>801</v>
      </c>
      <c r="B81" s="40"/>
      <c r="C81" s="42" t="s">
        <v>55</v>
      </c>
      <c r="D81" s="34">
        <v>13572951</v>
      </c>
      <c r="E81" s="34">
        <f>SUM(E82,E85,E87,E90,E92,E94,E96)</f>
        <v>13895113</v>
      </c>
      <c r="F81" s="33">
        <f t="shared" si="2"/>
        <v>1.0237355899980778</v>
      </c>
    </row>
    <row r="82" spans="1:6" ht="12.75">
      <c r="A82" s="40"/>
      <c r="B82" s="41">
        <v>80101</v>
      </c>
      <c r="C82" s="39" t="s">
        <v>54</v>
      </c>
      <c r="D82" s="38">
        <v>6236510</v>
      </c>
      <c r="E82" s="38">
        <f>SUM(E83:E84)</f>
        <v>6203482</v>
      </c>
      <c r="F82" s="37">
        <f t="shared" si="2"/>
        <v>0.9947040893063589</v>
      </c>
    </row>
    <row r="83" spans="1:6" ht="12.75">
      <c r="A83" s="40"/>
      <c r="B83" s="40"/>
      <c r="C83" s="39" t="s">
        <v>136</v>
      </c>
      <c r="D83" s="38">
        <v>6222660</v>
      </c>
      <c r="E83" s="38">
        <v>6203482</v>
      </c>
      <c r="F83" s="37">
        <f t="shared" si="2"/>
        <v>0.9969180382665934</v>
      </c>
    </row>
    <row r="84" spans="1:6" ht="12.75">
      <c r="A84" s="40"/>
      <c r="B84" s="40"/>
      <c r="C84" s="39" t="s">
        <v>137</v>
      </c>
      <c r="D84" s="38">
        <v>13850</v>
      </c>
      <c r="E84" s="38">
        <v>0</v>
      </c>
      <c r="F84" s="37">
        <f t="shared" si="2"/>
        <v>0</v>
      </c>
    </row>
    <row r="85" spans="1:6" ht="12.75">
      <c r="A85" s="40"/>
      <c r="B85" s="41">
        <v>80103</v>
      </c>
      <c r="C85" s="39" t="s">
        <v>151</v>
      </c>
      <c r="D85" s="38">
        <v>239524</v>
      </c>
      <c r="E85" s="38">
        <v>235836</v>
      </c>
      <c r="F85" s="37">
        <f t="shared" si="2"/>
        <v>0.9846027955444966</v>
      </c>
    </row>
    <row r="86" spans="1:6" ht="12.75">
      <c r="A86" s="40"/>
      <c r="B86" s="40"/>
      <c r="C86" s="39" t="s">
        <v>136</v>
      </c>
      <c r="D86" s="38">
        <v>239524</v>
      </c>
      <c r="E86" s="38">
        <v>235836</v>
      </c>
      <c r="F86" s="37">
        <f t="shared" si="2"/>
        <v>0.9846027955444966</v>
      </c>
    </row>
    <row r="87" spans="1:6" ht="12.75">
      <c r="A87" s="40"/>
      <c r="B87" s="41">
        <v>80104</v>
      </c>
      <c r="C87" s="39" t="s">
        <v>53</v>
      </c>
      <c r="D87" s="38">
        <v>2780200</v>
      </c>
      <c r="E87" s="38">
        <f>SUM(E88:E89)</f>
        <v>2924609</v>
      </c>
      <c r="F87" s="37">
        <f t="shared" si="2"/>
        <v>1.051941946622545</v>
      </c>
    </row>
    <row r="88" spans="1:6" ht="12.75">
      <c r="A88" s="40"/>
      <c r="B88" s="40"/>
      <c r="C88" s="39" t="s">
        <v>136</v>
      </c>
      <c r="D88" s="38">
        <v>2768200</v>
      </c>
      <c r="E88" s="38">
        <v>2884609</v>
      </c>
      <c r="F88" s="37">
        <f t="shared" si="2"/>
        <v>1.0420522361101077</v>
      </c>
    </row>
    <row r="89" spans="1:6" ht="12.75">
      <c r="A89" s="40"/>
      <c r="B89" s="40"/>
      <c r="C89" s="39" t="s">
        <v>137</v>
      </c>
      <c r="D89" s="38">
        <v>12000</v>
      </c>
      <c r="E89" s="38">
        <v>40000</v>
      </c>
      <c r="F89" s="37">
        <f t="shared" si="2"/>
        <v>3.3333333333333335</v>
      </c>
    </row>
    <row r="90" spans="1:6" ht="12.75">
      <c r="A90" s="40"/>
      <c r="B90" s="41">
        <v>80110</v>
      </c>
      <c r="C90" s="39" t="s">
        <v>52</v>
      </c>
      <c r="D90" s="38">
        <v>3758200</v>
      </c>
      <c r="E90" s="38">
        <v>3824535</v>
      </c>
      <c r="F90" s="37">
        <f t="shared" si="2"/>
        <v>1.0176507370549732</v>
      </c>
    </row>
    <row r="91" spans="1:6" ht="12.75">
      <c r="A91" s="40"/>
      <c r="B91" s="40"/>
      <c r="C91" s="39" t="s">
        <v>136</v>
      </c>
      <c r="D91" s="38">
        <v>3758200</v>
      </c>
      <c r="E91" s="38">
        <v>3824535</v>
      </c>
      <c r="F91" s="37">
        <f t="shared" si="2"/>
        <v>1.0176507370549732</v>
      </c>
    </row>
    <row r="92" spans="1:6" ht="12.75">
      <c r="A92" s="40"/>
      <c r="B92" s="41">
        <v>80113</v>
      </c>
      <c r="C92" s="39" t="s">
        <v>150</v>
      </c>
      <c r="D92" s="38">
        <v>444424</v>
      </c>
      <c r="E92" s="38">
        <v>437942</v>
      </c>
      <c r="F92" s="37">
        <f t="shared" si="2"/>
        <v>0.9854148290821377</v>
      </c>
    </row>
    <row r="93" spans="1:6" ht="12.75">
      <c r="A93" s="40"/>
      <c r="B93" s="40"/>
      <c r="C93" s="39" t="s">
        <v>136</v>
      </c>
      <c r="D93" s="38">
        <v>444424</v>
      </c>
      <c r="E93" s="38">
        <v>437942</v>
      </c>
      <c r="F93" s="37">
        <f t="shared" si="2"/>
        <v>0.9854148290821377</v>
      </c>
    </row>
    <row r="94" spans="1:6" ht="12.75">
      <c r="A94" s="40"/>
      <c r="B94" s="41">
        <v>80146</v>
      </c>
      <c r="C94" s="39" t="s">
        <v>149</v>
      </c>
      <c r="D94" s="38">
        <v>66651</v>
      </c>
      <c r="E94" s="38">
        <v>67709</v>
      </c>
      <c r="F94" s="37">
        <f t="shared" si="2"/>
        <v>1.0158737303266268</v>
      </c>
    </row>
    <row r="95" spans="1:6" ht="12.75">
      <c r="A95" s="40"/>
      <c r="B95" s="40"/>
      <c r="C95" s="39" t="s">
        <v>136</v>
      </c>
      <c r="D95" s="38">
        <v>66651</v>
      </c>
      <c r="E95" s="38">
        <v>67709</v>
      </c>
      <c r="F95" s="37">
        <f t="shared" si="2"/>
        <v>1.0158737303266268</v>
      </c>
    </row>
    <row r="96" spans="1:6" ht="12.75">
      <c r="A96" s="40"/>
      <c r="B96" s="41">
        <v>80195</v>
      </c>
      <c r="C96" s="39" t="s">
        <v>9</v>
      </c>
      <c r="D96" s="38">
        <v>47442</v>
      </c>
      <c r="E96" s="38">
        <v>201000</v>
      </c>
      <c r="F96" s="37">
        <f t="shared" si="2"/>
        <v>4.236752244846339</v>
      </c>
    </row>
    <row r="97" spans="1:6" ht="12.75">
      <c r="A97" s="40"/>
      <c r="B97" s="40"/>
      <c r="C97" s="39" t="s">
        <v>136</v>
      </c>
      <c r="D97" s="38">
        <v>47442</v>
      </c>
      <c r="E97" s="38">
        <v>1000</v>
      </c>
      <c r="F97" s="37">
        <f t="shared" si="2"/>
        <v>0.021078369377344967</v>
      </c>
    </row>
    <row r="98" spans="1:6" ht="12.75">
      <c r="A98" s="40"/>
      <c r="B98" s="40"/>
      <c r="C98" s="39" t="s">
        <v>137</v>
      </c>
      <c r="D98" s="38">
        <v>0</v>
      </c>
      <c r="E98" s="38">
        <v>200000</v>
      </c>
      <c r="F98" s="37" t="s">
        <v>5</v>
      </c>
    </row>
    <row r="99" spans="1:6" ht="12.75">
      <c r="A99" s="43">
        <v>851</v>
      </c>
      <c r="B99" s="40"/>
      <c r="C99" s="42" t="s">
        <v>48</v>
      </c>
      <c r="D99" s="34">
        <v>231487</v>
      </c>
      <c r="E99" s="34">
        <v>202480</v>
      </c>
      <c r="F99" s="33">
        <f aca="true" t="shared" si="3" ref="F99:F108">E99/D99</f>
        <v>0.8746927473249038</v>
      </c>
    </row>
    <row r="100" spans="1:6" ht="12.75">
      <c r="A100" s="40"/>
      <c r="B100" s="41">
        <v>85153</v>
      </c>
      <c r="C100" s="39" t="s">
        <v>148</v>
      </c>
      <c r="D100" s="38">
        <v>29000</v>
      </c>
      <c r="E100" s="38">
        <v>41000</v>
      </c>
      <c r="F100" s="37">
        <f t="shared" si="3"/>
        <v>1.4137931034482758</v>
      </c>
    </row>
    <row r="101" spans="1:6" ht="12.75">
      <c r="A101" s="40"/>
      <c r="B101" s="40"/>
      <c r="C101" s="39" t="s">
        <v>136</v>
      </c>
      <c r="D101" s="38">
        <v>29000</v>
      </c>
      <c r="E101" s="38">
        <v>41000</v>
      </c>
      <c r="F101" s="37">
        <f t="shared" si="3"/>
        <v>1.4137931034482758</v>
      </c>
    </row>
    <row r="102" spans="1:6" ht="12.75">
      <c r="A102" s="40"/>
      <c r="B102" s="41">
        <v>85154</v>
      </c>
      <c r="C102" s="39" t="s">
        <v>47</v>
      </c>
      <c r="D102" s="38">
        <v>181287</v>
      </c>
      <c r="E102" s="38">
        <v>140280</v>
      </c>
      <c r="F102" s="37">
        <f t="shared" si="3"/>
        <v>0.7738006586241705</v>
      </c>
    </row>
    <row r="103" spans="1:6" ht="12.75">
      <c r="A103" s="40"/>
      <c r="B103" s="40"/>
      <c r="C103" s="39" t="s">
        <v>136</v>
      </c>
      <c r="D103" s="38">
        <v>156190</v>
      </c>
      <c r="E103" s="38">
        <v>140280</v>
      </c>
      <c r="F103" s="37">
        <f t="shared" si="3"/>
        <v>0.8981368845636725</v>
      </c>
    </row>
    <row r="104" spans="1:6" ht="12.75">
      <c r="A104" s="40"/>
      <c r="B104" s="40"/>
      <c r="C104" s="39" t="s">
        <v>137</v>
      </c>
      <c r="D104" s="38">
        <v>25097</v>
      </c>
      <c r="E104" s="38">
        <v>0</v>
      </c>
      <c r="F104" s="37">
        <f t="shared" si="3"/>
        <v>0</v>
      </c>
    </row>
    <row r="105" spans="1:6" ht="12.75">
      <c r="A105" s="40"/>
      <c r="B105" s="41">
        <v>85195</v>
      </c>
      <c r="C105" s="39" t="s">
        <v>9</v>
      </c>
      <c r="D105" s="38">
        <v>21200</v>
      </c>
      <c r="E105" s="38">
        <v>21200</v>
      </c>
      <c r="F105" s="37">
        <f t="shared" si="3"/>
        <v>1</v>
      </c>
    </row>
    <row r="106" spans="1:6" ht="12.75">
      <c r="A106" s="40"/>
      <c r="B106" s="40"/>
      <c r="C106" s="39" t="s">
        <v>136</v>
      </c>
      <c r="D106" s="38">
        <v>21200</v>
      </c>
      <c r="E106" s="38">
        <v>21200</v>
      </c>
      <c r="F106" s="37">
        <f t="shared" si="3"/>
        <v>1</v>
      </c>
    </row>
    <row r="107" spans="1:6" ht="12.75">
      <c r="A107" s="43">
        <v>852</v>
      </c>
      <c r="B107" s="40"/>
      <c r="C107" s="42" t="s">
        <v>45</v>
      </c>
      <c r="D107" s="34">
        <v>6125844.51</v>
      </c>
      <c r="E107" s="34">
        <v>5605567</v>
      </c>
      <c r="F107" s="33">
        <f t="shared" si="3"/>
        <v>0.9150684433549229</v>
      </c>
    </row>
    <row r="108" spans="1:6" ht="12.75">
      <c r="A108" s="40"/>
      <c r="B108" s="41">
        <v>85212</v>
      </c>
      <c r="C108" s="39" t="s">
        <v>44</v>
      </c>
      <c r="D108" s="38">
        <v>3386422</v>
      </c>
      <c r="E108" s="38">
        <v>3918935</v>
      </c>
      <c r="F108" s="37">
        <f t="shared" si="3"/>
        <v>1.15724945089537</v>
      </c>
    </row>
    <row r="109" spans="1:6" ht="12.75">
      <c r="A109" s="40"/>
      <c r="B109" s="40"/>
      <c r="C109" s="39" t="s">
        <v>43</v>
      </c>
      <c r="D109" s="45"/>
      <c r="E109" s="45"/>
      <c r="F109" s="37"/>
    </row>
    <row r="110" spans="1:6" ht="12.75">
      <c r="A110" s="40"/>
      <c r="B110" s="40"/>
      <c r="C110" s="39" t="s">
        <v>136</v>
      </c>
      <c r="D110" s="38">
        <v>3386422</v>
      </c>
      <c r="E110" s="38">
        <v>3918935</v>
      </c>
      <c r="F110" s="37">
        <f>E110/D110</f>
        <v>1.15724945089537</v>
      </c>
    </row>
    <row r="111" spans="1:6" ht="12.75">
      <c r="A111" s="40"/>
      <c r="B111" s="41">
        <v>85213</v>
      </c>
      <c r="C111" s="39" t="s">
        <v>39</v>
      </c>
      <c r="D111" s="38">
        <v>20910</v>
      </c>
      <c r="E111" s="38">
        <v>25000</v>
      </c>
      <c r="F111" s="37">
        <f>E111/D111</f>
        <v>1.1956001912960306</v>
      </c>
    </row>
    <row r="112" spans="1:6" ht="12.75">
      <c r="A112" s="40"/>
      <c r="B112" s="40"/>
      <c r="C112" s="39" t="s">
        <v>38</v>
      </c>
      <c r="D112" s="45"/>
      <c r="E112" s="45"/>
      <c r="F112" s="37"/>
    </row>
    <row r="113" spans="1:6" ht="12.75">
      <c r="A113" s="36"/>
      <c r="B113" s="36"/>
      <c r="C113" s="39" t="s">
        <v>37</v>
      </c>
      <c r="D113" s="44"/>
      <c r="E113" s="44"/>
      <c r="F113" s="37"/>
    </row>
    <row r="114" spans="1:6" ht="12.75">
      <c r="A114" s="40"/>
      <c r="B114" s="40"/>
      <c r="C114" s="39" t="s">
        <v>136</v>
      </c>
      <c r="D114" s="38">
        <v>20910</v>
      </c>
      <c r="E114" s="38">
        <v>25000</v>
      </c>
      <c r="F114" s="37">
        <f>E114/D114</f>
        <v>1.1956001912960306</v>
      </c>
    </row>
    <row r="115" spans="1:6" ht="12.75">
      <c r="A115" s="40"/>
      <c r="B115" s="41">
        <v>85214</v>
      </c>
      <c r="C115" s="39" t="s">
        <v>36</v>
      </c>
      <c r="D115" s="38">
        <v>920000</v>
      </c>
      <c r="E115" s="38">
        <v>642000</v>
      </c>
      <c r="F115" s="37">
        <f>E115/D115</f>
        <v>0.6978260869565217</v>
      </c>
    </row>
    <row r="116" spans="1:6" ht="12.75">
      <c r="A116" s="40"/>
      <c r="B116" s="40"/>
      <c r="C116" s="39" t="s">
        <v>136</v>
      </c>
      <c r="D116" s="38">
        <v>920000</v>
      </c>
      <c r="E116" s="38">
        <v>642000</v>
      </c>
      <c r="F116" s="37">
        <f>E116/D116</f>
        <v>0.6978260869565217</v>
      </c>
    </row>
    <row r="117" spans="1:6" ht="12.75">
      <c r="A117" s="40"/>
      <c r="B117" s="41">
        <v>85215</v>
      </c>
      <c r="C117" s="39" t="s">
        <v>147</v>
      </c>
      <c r="D117" s="38">
        <v>158373</v>
      </c>
      <c r="E117" s="38">
        <v>155000</v>
      </c>
      <c r="F117" s="37">
        <f>E117/D117</f>
        <v>0.9787021777702007</v>
      </c>
    </row>
    <row r="118" spans="1:6" ht="12.75">
      <c r="A118" s="40"/>
      <c r="B118" s="40"/>
      <c r="C118" s="39" t="s">
        <v>136</v>
      </c>
      <c r="D118" s="38">
        <v>158373</v>
      </c>
      <c r="E118" s="38">
        <v>155000</v>
      </c>
      <c r="F118" s="37">
        <f>E118/D118</f>
        <v>0.9787021777702007</v>
      </c>
    </row>
    <row r="119" spans="1:6" ht="12.75">
      <c r="A119" s="40"/>
      <c r="B119" s="41">
        <v>85216</v>
      </c>
      <c r="C119" s="39" t="s">
        <v>35</v>
      </c>
      <c r="D119" s="38">
        <v>0</v>
      </c>
      <c r="E119" s="38">
        <v>195000</v>
      </c>
      <c r="F119" s="37" t="s">
        <v>5</v>
      </c>
    </row>
    <row r="120" spans="1:6" ht="12.75">
      <c r="A120" s="40"/>
      <c r="B120" s="40"/>
      <c r="C120" s="39" t="s">
        <v>136</v>
      </c>
      <c r="D120" s="38">
        <v>0</v>
      </c>
      <c r="E120" s="38">
        <v>195000</v>
      </c>
      <c r="F120" s="37" t="s">
        <v>5</v>
      </c>
    </row>
    <row r="121" spans="1:6" ht="12.75">
      <c r="A121" s="40"/>
      <c r="B121" s="41">
        <v>85219</v>
      </c>
      <c r="C121" s="39" t="s">
        <v>34</v>
      </c>
      <c r="D121" s="38">
        <v>907851.51</v>
      </c>
      <c r="E121" s="38">
        <v>647060</v>
      </c>
      <c r="F121" s="37">
        <f aca="true" t="shared" si="4" ref="F121:F134">E121/D121</f>
        <v>0.7127377031074168</v>
      </c>
    </row>
    <row r="122" spans="1:6" ht="12.75">
      <c r="A122" s="40"/>
      <c r="B122" s="40"/>
      <c r="C122" s="39" t="s">
        <v>136</v>
      </c>
      <c r="D122" s="38">
        <v>907851.51</v>
      </c>
      <c r="E122" s="38">
        <v>647060</v>
      </c>
      <c r="F122" s="37">
        <f t="shared" si="4"/>
        <v>0.7127377031074168</v>
      </c>
    </row>
    <row r="123" spans="1:6" ht="12.75">
      <c r="A123" s="40"/>
      <c r="B123" s="41">
        <v>85228</v>
      </c>
      <c r="C123" s="39" t="s">
        <v>31</v>
      </c>
      <c r="D123" s="38">
        <v>22572</v>
      </c>
      <c r="E123" s="38">
        <v>22572</v>
      </c>
      <c r="F123" s="37">
        <f t="shared" si="4"/>
        <v>1</v>
      </c>
    </row>
    <row r="124" spans="1:6" ht="12.75">
      <c r="A124" s="40"/>
      <c r="B124" s="40"/>
      <c r="C124" s="39" t="s">
        <v>136</v>
      </c>
      <c r="D124" s="38">
        <v>22572</v>
      </c>
      <c r="E124" s="38">
        <v>0</v>
      </c>
      <c r="F124" s="37">
        <f t="shared" si="4"/>
        <v>0</v>
      </c>
    </row>
    <row r="125" spans="1:6" ht="12.75">
      <c r="A125" s="40"/>
      <c r="B125" s="41">
        <v>85278</v>
      </c>
      <c r="C125" s="39" t="s">
        <v>29</v>
      </c>
      <c r="D125" s="38">
        <v>544716</v>
      </c>
      <c r="E125" s="38">
        <v>0</v>
      </c>
      <c r="F125" s="37">
        <f t="shared" si="4"/>
        <v>0</v>
      </c>
    </row>
    <row r="126" spans="1:6" ht="12.75">
      <c r="A126" s="40"/>
      <c r="B126" s="40"/>
      <c r="C126" s="39" t="s">
        <v>136</v>
      </c>
      <c r="D126" s="38">
        <v>544716</v>
      </c>
      <c r="E126" s="38">
        <v>0</v>
      </c>
      <c r="F126" s="37">
        <f t="shared" si="4"/>
        <v>0</v>
      </c>
    </row>
    <row r="127" spans="1:6" ht="12.75">
      <c r="A127" s="40"/>
      <c r="B127" s="41">
        <v>85295</v>
      </c>
      <c r="C127" s="39" t="s">
        <v>9</v>
      </c>
      <c r="D127" s="38">
        <v>165000</v>
      </c>
      <c r="E127" s="38">
        <v>0</v>
      </c>
      <c r="F127" s="37">
        <f t="shared" si="4"/>
        <v>0</v>
      </c>
    </row>
    <row r="128" spans="1:6" ht="12.75">
      <c r="A128" s="40"/>
      <c r="B128" s="40"/>
      <c r="C128" s="39" t="s">
        <v>136</v>
      </c>
      <c r="D128" s="38">
        <v>165000</v>
      </c>
      <c r="E128" s="38">
        <v>22572</v>
      </c>
      <c r="F128" s="37">
        <f t="shared" si="4"/>
        <v>0.1368</v>
      </c>
    </row>
    <row r="129" spans="1:6" ht="12.75">
      <c r="A129" s="43">
        <v>853</v>
      </c>
      <c r="B129" s="40"/>
      <c r="C129" s="42" t="s">
        <v>25</v>
      </c>
      <c r="D129" s="34">
        <v>274492</v>
      </c>
      <c r="E129" s="34">
        <v>20000</v>
      </c>
      <c r="F129" s="33">
        <f t="shared" si="4"/>
        <v>0.07286186846975504</v>
      </c>
    </row>
    <row r="130" spans="1:6" ht="12.75">
      <c r="A130" s="40"/>
      <c r="B130" s="41">
        <v>85395</v>
      </c>
      <c r="C130" s="39" t="s">
        <v>9</v>
      </c>
      <c r="D130" s="38">
        <v>274492</v>
      </c>
      <c r="E130" s="38">
        <v>20000</v>
      </c>
      <c r="F130" s="37">
        <f t="shared" si="4"/>
        <v>0.07286186846975504</v>
      </c>
    </row>
    <row r="131" spans="1:6" ht="12.75">
      <c r="A131" s="40"/>
      <c r="B131" s="40"/>
      <c r="C131" s="39" t="s">
        <v>136</v>
      </c>
      <c r="D131" s="38">
        <v>274492</v>
      </c>
      <c r="E131" s="38">
        <v>20000</v>
      </c>
      <c r="F131" s="37">
        <f t="shared" si="4"/>
        <v>0.07286186846975504</v>
      </c>
    </row>
    <row r="132" spans="1:6" ht="12.75">
      <c r="A132" s="43">
        <v>854</v>
      </c>
      <c r="B132" s="40"/>
      <c r="C132" s="42" t="s">
        <v>22</v>
      </c>
      <c r="D132" s="34">
        <v>404993</v>
      </c>
      <c r="E132" s="34">
        <v>50000</v>
      </c>
      <c r="F132" s="33">
        <f t="shared" si="4"/>
        <v>0.12345892398140215</v>
      </c>
    </row>
    <row r="133" spans="1:6" ht="12.75">
      <c r="A133" s="40"/>
      <c r="B133" s="41">
        <v>85415</v>
      </c>
      <c r="C133" s="39" t="s">
        <v>21</v>
      </c>
      <c r="D133" s="38">
        <v>404993</v>
      </c>
      <c r="E133" s="38">
        <v>15000</v>
      </c>
      <c r="F133" s="37">
        <f t="shared" si="4"/>
        <v>0.037037677194420644</v>
      </c>
    </row>
    <row r="134" spans="1:6" ht="12.75">
      <c r="A134" s="40"/>
      <c r="B134" s="40"/>
      <c r="C134" s="39" t="s">
        <v>136</v>
      </c>
      <c r="D134" s="38">
        <v>404993</v>
      </c>
      <c r="E134" s="38">
        <v>15000</v>
      </c>
      <c r="F134" s="37">
        <f t="shared" si="4"/>
        <v>0.037037677194420644</v>
      </c>
    </row>
    <row r="135" spans="1:6" ht="12.75">
      <c r="A135" s="40"/>
      <c r="B135" s="41">
        <v>85495</v>
      </c>
      <c r="C135" s="39" t="s">
        <v>9</v>
      </c>
      <c r="D135" s="38">
        <v>0</v>
      </c>
      <c r="E135" s="38">
        <v>35000</v>
      </c>
      <c r="F135" s="37" t="s">
        <v>5</v>
      </c>
    </row>
    <row r="136" spans="1:6" ht="12.75">
      <c r="A136" s="40"/>
      <c r="B136" s="40"/>
      <c r="C136" s="39" t="s">
        <v>136</v>
      </c>
      <c r="D136" s="38">
        <v>0</v>
      </c>
      <c r="E136" s="38">
        <v>35000</v>
      </c>
      <c r="F136" s="37" t="s">
        <v>5</v>
      </c>
    </row>
    <row r="137" spans="1:6" ht="12.75">
      <c r="A137" s="43">
        <v>900</v>
      </c>
      <c r="B137" s="40"/>
      <c r="C137" s="42" t="s">
        <v>18</v>
      </c>
      <c r="D137" s="34">
        <v>3139086</v>
      </c>
      <c r="E137" s="34">
        <v>7152912</v>
      </c>
      <c r="F137" s="33">
        <f aca="true" t="shared" si="5" ref="F137:F176">E137/D137</f>
        <v>2.278660731180987</v>
      </c>
    </row>
    <row r="138" spans="1:6" ht="12.75">
      <c r="A138" s="40"/>
      <c r="B138" s="41">
        <v>90001</v>
      </c>
      <c r="C138" s="39" t="s">
        <v>17</v>
      </c>
      <c r="D138" s="38">
        <v>2119455</v>
      </c>
      <c r="E138" s="38">
        <v>6421968</v>
      </c>
      <c r="F138" s="37">
        <f t="shared" si="5"/>
        <v>3.030009129705514</v>
      </c>
    </row>
    <row r="139" spans="1:6" ht="12.75">
      <c r="A139" s="40"/>
      <c r="B139" s="40"/>
      <c r="C139" s="39" t="s">
        <v>136</v>
      </c>
      <c r="D139" s="38">
        <v>89669</v>
      </c>
      <c r="E139" s="38">
        <v>2000</v>
      </c>
      <c r="F139" s="37">
        <f t="shared" si="5"/>
        <v>0.022304252305702082</v>
      </c>
    </row>
    <row r="140" spans="1:6" ht="12.75">
      <c r="A140" s="40"/>
      <c r="B140" s="40"/>
      <c r="C140" s="39" t="s">
        <v>137</v>
      </c>
      <c r="D140" s="38">
        <v>2029786</v>
      </c>
      <c r="E140" s="38">
        <v>6419968</v>
      </c>
      <c r="F140" s="37">
        <f t="shared" si="5"/>
        <v>3.16287923948633</v>
      </c>
    </row>
    <row r="141" spans="1:6" ht="12.75">
      <c r="A141" s="40"/>
      <c r="B141" s="41">
        <v>90002</v>
      </c>
      <c r="C141" s="39" t="s">
        <v>146</v>
      </c>
      <c r="D141" s="38">
        <v>65250</v>
      </c>
      <c r="E141" s="38">
        <v>2000</v>
      </c>
      <c r="F141" s="37">
        <f t="shared" si="5"/>
        <v>0.03065134099616858</v>
      </c>
    </row>
    <row r="142" spans="1:6" ht="12.75">
      <c r="A142" s="40"/>
      <c r="B142" s="40"/>
      <c r="C142" s="39" t="s">
        <v>136</v>
      </c>
      <c r="D142" s="38">
        <v>65250</v>
      </c>
      <c r="E142" s="38">
        <v>2000</v>
      </c>
      <c r="F142" s="37">
        <f t="shared" si="5"/>
        <v>0.03065134099616858</v>
      </c>
    </row>
    <row r="143" spans="1:6" ht="12.75">
      <c r="A143" s="40"/>
      <c r="B143" s="41">
        <v>90003</v>
      </c>
      <c r="C143" s="39" t="s">
        <v>145</v>
      </c>
      <c r="D143" s="38">
        <v>280000</v>
      </c>
      <c r="E143" s="38">
        <v>225000</v>
      </c>
      <c r="F143" s="37">
        <f t="shared" si="5"/>
        <v>0.8035714285714286</v>
      </c>
    </row>
    <row r="144" spans="1:6" ht="12.75">
      <c r="A144" s="40"/>
      <c r="B144" s="40"/>
      <c r="C144" s="39" t="s">
        <v>136</v>
      </c>
      <c r="D144" s="38">
        <v>280000</v>
      </c>
      <c r="E144" s="38">
        <v>225000</v>
      </c>
      <c r="F144" s="37">
        <f t="shared" si="5"/>
        <v>0.8035714285714286</v>
      </c>
    </row>
    <row r="145" spans="1:6" ht="12.75">
      <c r="A145" s="40"/>
      <c r="B145" s="41">
        <v>90004</v>
      </c>
      <c r="C145" s="39" t="s">
        <v>144</v>
      </c>
      <c r="D145" s="38">
        <v>72000</v>
      </c>
      <c r="E145" s="38">
        <v>54900</v>
      </c>
      <c r="F145" s="37">
        <f t="shared" si="5"/>
        <v>0.7625</v>
      </c>
    </row>
    <row r="146" spans="1:6" ht="12.75">
      <c r="A146" s="40"/>
      <c r="B146" s="40"/>
      <c r="C146" s="39" t="s">
        <v>136</v>
      </c>
      <c r="D146" s="38">
        <v>72000</v>
      </c>
      <c r="E146" s="38">
        <v>54900</v>
      </c>
      <c r="F146" s="37">
        <f t="shared" si="5"/>
        <v>0.7625</v>
      </c>
    </row>
    <row r="147" spans="1:6" ht="12.75">
      <c r="A147" s="40"/>
      <c r="B147" s="41">
        <v>90013</v>
      </c>
      <c r="C147" s="39" t="s">
        <v>143</v>
      </c>
      <c r="D147" s="38">
        <v>14030</v>
      </c>
      <c r="E147" s="38">
        <v>16228</v>
      </c>
      <c r="F147" s="37">
        <f t="shared" si="5"/>
        <v>1.156664290805417</v>
      </c>
    </row>
    <row r="148" spans="1:6" ht="12.75">
      <c r="A148" s="40"/>
      <c r="B148" s="40"/>
      <c r="C148" s="39" t="s">
        <v>136</v>
      </c>
      <c r="D148" s="38">
        <v>14030</v>
      </c>
      <c r="E148" s="38">
        <v>16228</v>
      </c>
      <c r="F148" s="37">
        <f t="shared" si="5"/>
        <v>1.156664290805417</v>
      </c>
    </row>
    <row r="149" spans="1:6" ht="12.75">
      <c r="A149" s="40"/>
      <c r="B149" s="41">
        <v>90015</v>
      </c>
      <c r="C149" s="39" t="s">
        <v>142</v>
      </c>
      <c r="D149" s="38">
        <v>584851</v>
      </c>
      <c r="E149" s="38">
        <v>426816</v>
      </c>
      <c r="F149" s="37">
        <f t="shared" si="5"/>
        <v>0.7297858770866426</v>
      </c>
    </row>
    <row r="150" spans="1:6" ht="12.75">
      <c r="A150" s="40"/>
      <c r="B150" s="40"/>
      <c r="C150" s="39" t="s">
        <v>136</v>
      </c>
      <c r="D150" s="38">
        <v>524450</v>
      </c>
      <c r="E150" s="38">
        <v>391816</v>
      </c>
      <c r="F150" s="37">
        <f t="shared" si="5"/>
        <v>0.74709886547812</v>
      </c>
    </row>
    <row r="151" spans="1:6" ht="12.75">
      <c r="A151" s="40"/>
      <c r="B151" s="40"/>
      <c r="C151" s="39" t="s">
        <v>137</v>
      </c>
      <c r="D151" s="38">
        <v>60401</v>
      </c>
      <c r="E151" s="38">
        <v>35000</v>
      </c>
      <c r="F151" s="37">
        <f t="shared" si="5"/>
        <v>0.5794606049568716</v>
      </c>
    </row>
    <row r="152" spans="1:6" ht="12.75">
      <c r="A152" s="40"/>
      <c r="B152" s="41">
        <v>90095</v>
      </c>
      <c r="C152" s="39" t="s">
        <v>9</v>
      </c>
      <c r="D152" s="38">
        <v>3500</v>
      </c>
      <c r="E152" s="38">
        <v>6000</v>
      </c>
      <c r="F152" s="37">
        <f t="shared" si="5"/>
        <v>1.7142857142857142</v>
      </c>
    </row>
    <row r="153" spans="1:6" ht="12.75">
      <c r="A153" s="40"/>
      <c r="B153" s="40"/>
      <c r="C153" s="39" t="s">
        <v>136</v>
      </c>
      <c r="D153" s="38">
        <v>3500</v>
      </c>
      <c r="E153" s="38">
        <v>6000</v>
      </c>
      <c r="F153" s="37">
        <f t="shared" si="5"/>
        <v>1.7142857142857142</v>
      </c>
    </row>
    <row r="154" spans="1:6" ht="12.75">
      <c r="A154" s="43">
        <v>921</v>
      </c>
      <c r="B154" s="40"/>
      <c r="C154" s="42" t="s">
        <v>13</v>
      </c>
      <c r="D154" s="34">
        <v>2050552</v>
      </c>
      <c r="E154" s="34">
        <f>SUM(E155,E157,E160,E163,E165,E168)</f>
        <v>1931800</v>
      </c>
      <c r="F154" s="33">
        <f t="shared" si="5"/>
        <v>0.9420877890441208</v>
      </c>
    </row>
    <row r="155" spans="1:6" ht="12.75">
      <c r="A155" s="40"/>
      <c r="B155" s="41">
        <v>92103</v>
      </c>
      <c r="C155" s="39" t="s">
        <v>141</v>
      </c>
      <c r="D155" s="38">
        <v>75786</v>
      </c>
      <c r="E155" s="38">
        <v>72011</v>
      </c>
      <c r="F155" s="37">
        <f t="shared" si="5"/>
        <v>0.9501886892038107</v>
      </c>
    </row>
    <row r="156" spans="1:6" ht="12.75">
      <c r="A156" s="40"/>
      <c r="B156" s="40"/>
      <c r="C156" s="39" t="s">
        <v>136</v>
      </c>
      <c r="D156" s="38">
        <v>75786</v>
      </c>
      <c r="E156" s="38">
        <v>72011</v>
      </c>
      <c r="F156" s="37">
        <f t="shared" si="5"/>
        <v>0.9501886892038107</v>
      </c>
    </row>
    <row r="157" spans="1:6" ht="12.75">
      <c r="A157" s="40"/>
      <c r="B157" s="41">
        <v>92105</v>
      </c>
      <c r="C157" s="39" t="s">
        <v>140</v>
      </c>
      <c r="D157" s="38">
        <v>321140</v>
      </c>
      <c r="E157" s="38">
        <v>84858</v>
      </c>
      <c r="F157" s="37">
        <f t="shared" si="5"/>
        <v>0.2642398953727346</v>
      </c>
    </row>
    <row r="158" spans="1:6" ht="12.75">
      <c r="A158" s="40"/>
      <c r="B158" s="40"/>
      <c r="C158" s="39" t="s">
        <v>136</v>
      </c>
      <c r="D158" s="38">
        <v>64400</v>
      </c>
      <c r="E158" s="38">
        <v>41858</v>
      </c>
      <c r="F158" s="37">
        <f t="shared" si="5"/>
        <v>0.6499689440993789</v>
      </c>
    </row>
    <row r="159" spans="1:6" ht="12.75">
      <c r="A159" s="40"/>
      <c r="B159" s="40"/>
      <c r="C159" s="39" t="s">
        <v>137</v>
      </c>
      <c r="D159" s="38">
        <v>256740</v>
      </c>
      <c r="E159" s="38">
        <v>43000</v>
      </c>
      <c r="F159" s="37">
        <f t="shared" si="5"/>
        <v>0.16748461478538598</v>
      </c>
    </row>
    <row r="160" spans="1:6" ht="12.75">
      <c r="A160" s="40"/>
      <c r="B160" s="41">
        <v>92109</v>
      </c>
      <c r="C160" s="39" t="s">
        <v>12</v>
      </c>
      <c r="D160" s="38">
        <v>646158</v>
      </c>
      <c r="E160" s="38">
        <v>916979</v>
      </c>
      <c r="F160" s="37">
        <f t="shared" si="5"/>
        <v>1.419125043719957</v>
      </c>
    </row>
    <row r="161" spans="1:6" ht="12.75">
      <c r="A161" s="40"/>
      <c r="B161" s="40"/>
      <c r="C161" s="39" t="s">
        <v>136</v>
      </c>
      <c r="D161" s="38">
        <v>632158</v>
      </c>
      <c r="E161" s="38">
        <v>624436</v>
      </c>
      <c r="F161" s="37">
        <f t="shared" si="5"/>
        <v>0.9877846993947715</v>
      </c>
    </row>
    <row r="162" spans="1:6" ht="12.75">
      <c r="A162" s="40"/>
      <c r="B162" s="40"/>
      <c r="C162" s="39" t="s">
        <v>137</v>
      </c>
      <c r="D162" s="38">
        <v>14000</v>
      </c>
      <c r="E162" s="38">
        <v>292543</v>
      </c>
      <c r="F162" s="37">
        <f t="shared" si="5"/>
        <v>20.89592857142857</v>
      </c>
    </row>
    <row r="163" spans="1:6" ht="12.75">
      <c r="A163" s="40"/>
      <c r="B163" s="41">
        <v>92116</v>
      </c>
      <c r="C163" s="39" t="s">
        <v>139</v>
      </c>
      <c r="D163" s="38">
        <v>377941</v>
      </c>
      <c r="E163" s="38">
        <v>345610</v>
      </c>
      <c r="F163" s="37">
        <f t="shared" si="5"/>
        <v>0.9144549016910046</v>
      </c>
    </row>
    <row r="164" spans="1:6" ht="12.75">
      <c r="A164" s="40"/>
      <c r="B164" s="40"/>
      <c r="C164" s="39" t="s">
        <v>136</v>
      </c>
      <c r="D164" s="38">
        <v>377941</v>
      </c>
      <c r="E164" s="38">
        <v>345610</v>
      </c>
      <c r="F164" s="37">
        <f t="shared" si="5"/>
        <v>0.9144549016910046</v>
      </c>
    </row>
    <row r="165" spans="1:6" ht="12.75">
      <c r="A165" s="40"/>
      <c r="B165" s="41">
        <v>92120</v>
      </c>
      <c r="C165" s="39" t="s">
        <v>11</v>
      </c>
      <c r="D165" s="38">
        <v>500648</v>
      </c>
      <c r="E165" s="38">
        <f>SUM(E166:E167)</f>
        <v>381342</v>
      </c>
      <c r="F165" s="37">
        <f t="shared" si="5"/>
        <v>0.7616968408942011</v>
      </c>
    </row>
    <row r="166" spans="1:6" ht="12.75">
      <c r="A166" s="40"/>
      <c r="B166" s="40"/>
      <c r="C166" s="39" t="s">
        <v>136</v>
      </c>
      <c r="D166" s="38">
        <v>90750</v>
      </c>
      <c r="E166" s="38">
        <v>20000</v>
      </c>
      <c r="F166" s="37">
        <f t="shared" si="5"/>
        <v>0.22038567493112948</v>
      </c>
    </row>
    <row r="167" spans="1:6" ht="12.75">
      <c r="A167" s="40"/>
      <c r="B167" s="40"/>
      <c r="C167" s="39" t="s">
        <v>137</v>
      </c>
      <c r="D167" s="38">
        <v>409898</v>
      </c>
      <c r="E167" s="38">
        <v>361342</v>
      </c>
      <c r="F167" s="37">
        <f t="shared" si="5"/>
        <v>0.8815412614845645</v>
      </c>
    </row>
    <row r="168" spans="1:6" ht="12.75">
      <c r="A168" s="40"/>
      <c r="B168" s="41">
        <v>92195</v>
      </c>
      <c r="C168" s="39" t="s">
        <v>9</v>
      </c>
      <c r="D168" s="38">
        <v>128879</v>
      </c>
      <c r="E168" s="38">
        <f>SUM(E169:E170)</f>
        <v>131000</v>
      </c>
      <c r="F168" s="37">
        <f t="shared" si="5"/>
        <v>1.0164572971546955</v>
      </c>
    </row>
    <row r="169" spans="1:6" ht="12.75">
      <c r="A169" s="40"/>
      <c r="B169" s="40"/>
      <c r="C169" s="39" t="s">
        <v>136</v>
      </c>
      <c r="D169" s="38">
        <v>35879</v>
      </c>
      <c r="E169" s="38">
        <v>8000</v>
      </c>
      <c r="F169" s="37">
        <f t="shared" si="5"/>
        <v>0.22297165472839264</v>
      </c>
    </row>
    <row r="170" spans="1:6" ht="12.75">
      <c r="A170" s="40"/>
      <c r="B170" s="40"/>
      <c r="C170" s="39" t="s">
        <v>137</v>
      </c>
      <c r="D170" s="38">
        <v>93000</v>
      </c>
      <c r="E170" s="38">
        <v>123000</v>
      </c>
      <c r="F170" s="37">
        <f t="shared" si="5"/>
        <v>1.3225806451612903</v>
      </c>
    </row>
    <row r="171" spans="1:6" ht="12.75">
      <c r="A171" s="43">
        <v>926</v>
      </c>
      <c r="B171" s="40"/>
      <c r="C171" s="42" t="s">
        <v>8</v>
      </c>
      <c r="D171" s="34">
        <v>527771</v>
      </c>
      <c r="E171" s="34">
        <f>SUM(E172,E175)</f>
        <v>1236850</v>
      </c>
      <c r="F171" s="33">
        <f t="shared" si="5"/>
        <v>2.343535359085664</v>
      </c>
    </row>
    <row r="172" spans="1:6" ht="12.75">
      <c r="A172" s="40"/>
      <c r="B172" s="41">
        <v>92601</v>
      </c>
      <c r="C172" s="39" t="s">
        <v>138</v>
      </c>
      <c r="D172" s="38">
        <v>141771</v>
      </c>
      <c r="E172" s="38">
        <f>SUM(E173:E174)</f>
        <v>849250</v>
      </c>
      <c r="F172" s="37">
        <f t="shared" si="5"/>
        <v>5.990294206854716</v>
      </c>
    </row>
    <row r="173" spans="1:6" ht="12.75">
      <c r="A173" s="40"/>
      <c r="B173" s="40"/>
      <c r="C173" s="39" t="s">
        <v>136</v>
      </c>
      <c r="D173" s="38">
        <v>101771</v>
      </c>
      <c r="E173" s="38">
        <v>95000</v>
      </c>
      <c r="F173" s="37">
        <f t="shared" si="5"/>
        <v>0.933468276817561</v>
      </c>
    </row>
    <row r="174" spans="1:6" ht="12.75">
      <c r="A174" s="40"/>
      <c r="B174" s="40"/>
      <c r="C174" s="39" t="s">
        <v>137</v>
      </c>
      <c r="D174" s="38">
        <v>40000</v>
      </c>
      <c r="E174" s="38">
        <v>754250</v>
      </c>
      <c r="F174" s="37">
        <f t="shared" si="5"/>
        <v>18.85625</v>
      </c>
    </row>
    <row r="175" spans="1:6" ht="12.75">
      <c r="A175" s="40"/>
      <c r="B175" s="41">
        <v>92605</v>
      </c>
      <c r="C175" s="39" t="s">
        <v>7</v>
      </c>
      <c r="D175" s="38">
        <v>386000</v>
      </c>
      <c r="E175" s="38">
        <f>SUM(E176:E177)</f>
        <v>387600</v>
      </c>
      <c r="F175" s="37">
        <f t="shared" si="5"/>
        <v>1.0041450777202072</v>
      </c>
    </row>
    <row r="176" spans="1:6" ht="12.75">
      <c r="A176" s="40"/>
      <c r="B176" s="40"/>
      <c r="C176" s="39" t="s">
        <v>136</v>
      </c>
      <c r="D176" s="38">
        <v>386000</v>
      </c>
      <c r="E176" s="38">
        <v>384100</v>
      </c>
      <c r="F176" s="37">
        <f t="shared" si="5"/>
        <v>0.9950777202072539</v>
      </c>
    </row>
    <row r="177" spans="1:6" ht="12.75">
      <c r="A177" s="40"/>
      <c r="B177" s="40"/>
      <c r="C177" s="39" t="s">
        <v>137</v>
      </c>
      <c r="D177" s="38">
        <v>0</v>
      </c>
      <c r="E177" s="38">
        <v>3500</v>
      </c>
      <c r="F177" s="37" t="s">
        <v>5</v>
      </c>
    </row>
    <row r="178" spans="1:6" ht="12.75">
      <c r="A178" s="36"/>
      <c r="B178" s="36"/>
      <c r="C178" s="35" t="s">
        <v>0</v>
      </c>
      <c r="D178" s="34">
        <v>36177870.51</v>
      </c>
      <c r="E178" s="34">
        <f>SUM(E171,E154,E137,E132,E129,E107,E99,E81,E78,E74,E69,E55,E52,E46,E31,E24,E20,E14,E11,E2)</f>
        <v>36594163</v>
      </c>
      <c r="F178" s="33">
        <f>E178/D178</f>
        <v>1.0115068268013434</v>
      </c>
    </row>
  </sheetData>
  <sheetProtection/>
  <printOptions horizontalCentered="1"/>
  <pageMargins left="0.5118110236220472" right="0.4724409448818898" top="0.984251968503937" bottom="0.8267716535433072" header="0.5118110236220472" footer="0.5118110236220472"/>
  <pageSetup firstPageNumber="16" useFirstPageNumber="1" horizontalDpi="600" verticalDpi="600" orientation="landscape" paperSize="9" r:id="rId2"/>
  <headerFooter alignWithMargins="0">
    <oddHeader>&amp;L&amp;"Arial,Pogrubiony"OBJAŚNIENIA DO PROJEKTU BUDŻETU GMINY PACZKÓW NA 2010R.&amp;R&amp;8Zał. nr 2
Porównanie planu wydatków w 
latach 2009r. i 2010r.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PageLayoutView="0" workbookViewId="0" topLeftCell="A1">
      <selection activeCell="K32" sqref="K32"/>
    </sheetView>
  </sheetViews>
  <sheetFormatPr defaultColWidth="8.796875" defaultRowHeight="14.25"/>
  <cols>
    <col min="1" max="1" width="3" style="51" bestFit="1" customWidth="1"/>
    <col min="2" max="2" width="21.69921875" style="50" customWidth="1"/>
    <col min="3" max="4" width="8.8984375" style="49" bestFit="1" customWidth="1"/>
    <col min="5" max="5" width="9.69921875" style="78" customWidth="1"/>
    <col min="6" max="6" width="8.59765625" style="78" bestFit="1" customWidth="1"/>
    <col min="7" max="7" width="8.59765625" style="49" bestFit="1" customWidth="1"/>
    <col min="8" max="8" width="8.8984375" style="49" bestFit="1" customWidth="1"/>
    <col min="9" max="14" width="8.59765625" style="49" bestFit="1" customWidth="1"/>
    <col min="15" max="16384" width="9" style="49" customWidth="1"/>
  </cols>
  <sheetData>
    <row r="1" spans="1:14" ht="25.5" customHeight="1">
      <c r="A1" s="93" t="s">
        <v>230</v>
      </c>
      <c r="B1" s="94"/>
      <c r="C1" s="95" t="s">
        <v>229</v>
      </c>
      <c r="D1" s="96"/>
      <c r="E1" s="85" t="s">
        <v>231</v>
      </c>
      <c r="F1" s="97" t="s">
        <v>228</v>
      </c>
      <c r="G1" s="98"/>
      <c r="H1" s="98"/>
      <c r="I1" s="98"/>
      <c r="J1" s="98"/>
      <c r="K1" s="98"/>
      <c r="L1" s="98"/>
      <c r="M1" s="98"/>
      <c r="N1" s="99"/>
    </row>
    <row r="2" spans="1:14" s="92" customFormat="1" ht="12.75">
      <c r="A2" s="94"/>
      <c r="B2" s="94"/>
      <c r="C2" s="91" t="s">
        <v>227</v>
      </c>
      <c r="D2" s="91" t="s">
        <v>226</v>
      </c>
      <c r="E2" s="84" t="s">
        <v>225</v>
      </c>
      <c r="F2" s="84" t="s">
        <v>224</v>
      </c>
      <c r="G2" s="84" t="s">
        <v>223</v>
      </c>
      <c r="H2" s="84" t="s">
        <v>222</v>
      </c>
      <c r="I2" s="83" t="s">
        <v>221</v>
      </c>
      <c r="J2" s="83" t="s">
        <v>220</v>
      </c>
      <c r="K2" s="83" t="s">
        <v>219</v>
      </c>
      <c r="L2" s="83" t="s">
        <v>218</v>
      </c>
      <c r="M2" s="83" t="s">
        <v>217</v>
      </c>
      <c r="N2" s="83" t="s">
        <v>216</v>
      </c>
    </row>
    <row r="3" spans="1:14" ht="12.75">
      <c r="A3" s="82" t="s">
        <v>215</v>
      </c>
      <c r="B3" s="53" t="s">
        <v>214</v>
      </c>
      <c r="C3" s="55">
        <v>13213368</v>
      </c>
      <c r="D3" s="55">
        <v>13694656.59</v>
      </c>
      <c r="E3" s="55">
        <v>15147794</v>
      </c>
      <c r="F3" s="55">
        <v>17944431</v>
      </c>
      <c r="G3" s="55">
        <v>13600000</v>
      </c>
      <c r="H3" s="55">
        <f>G3*102%</f>
        <v>13872000</v>
      </c>
      <c r="I3" s="55">
        <f aca="true" t="shared" si="0" ref="I3:N3">H3*102%</f>
        <v>14149440</v>
      </c>
      <c r="J3" s="55">
        <f t="shared" si="0"/>
        <v>14432428.8</v>
      </c>
      <c r="K3" s="55">
        <f t="shared" si="0"/>
        <v>14721077.376</v>
      </c>
      <c r="L3" s="55">
        <f t="shared" si="0"/>
        <v>15015498.92352</v>
      </c>
      <c r="M3" s="55">
        <f t="shared" si="0"/>
        <v>15315808.9019904</v>
      </c>
      <c r="N3" s="55">
        <f t="shared" si="0"/>
        <v>15622125.080030208</v>
      </c>
    </row>
    <row r="4" spans="1:14" ht="27.75" customHeight="1">
      <c r="A4" s="81"/>
      <c r="B4" s="76" t="s">
        <v>213</v>
      </c>
      <c r="C4" s="75">
        <v>3970769.64</v>
      </c>
      <c r="D4" s="75">
        <v>4514069.36</v>
      </c>
      <c r="E4" s="74">
        <v>4150000</v>
      </c>
      <c r="F4" s="74">
        <v>4065000</v>
      </c>
      <c r="G4" s="74">
        <f aca="true" t="shared" si="1" ref="G4:N4">F4*102%</f>
        <v>4146300</v>
      </c>
      <c r="H4" s="74">
        <f t="shared" si="1"/>
        <v>4229226</v>
      </c>
      <c r="I4" s="74">
        <f t="shared" si="1"/>
        <v>4313810.5200000005</v>
      </c>
      <c r="J4" s="74">
        <f t="shared" si="1"/>
        <v>4400086.730400001</v>
      </c>
      <c r="K4" s="74">
        <f t="shared" si="1"/>
        <v>4488088.465008001</v>
      </c>
      <c r="L4" s="74">
        <f t="shared" si="1"/>
        <v>4577850.234308161</v>
      </c>
      <c r="M4" s="74">
        <f t="shared" si="1"/>
        <v>4669407.238994325</v>
      </c>
      <c r="N4" s="74">
        <f t="shared" si="1"/>
        <v>4762795.383774211</v>
      </c>
    </row>
    <row r="5" spans="1:14" s="78" customFormat="1" ht="18.75" customHeight="1">
      <c r="A5" s="80"/>
      <c r="B5" s="86" t="s">
        <v>212</v>
      </c>
      <c r="C5" s="87">
        <v>3203232</v>
      </c>
      <c r="D5" s="87">
        <v>2611957</v>
      </c>
      <c r="E5" s="65">
        <v>3590106</v>
      </c>
      <c r="F5" s="65">
        <v>6104766</v>
      </c>
      <c r="G5" s="65">
        <v>800000</v>
      </c>
      <c r="H5" s="65">
        <f aca="true" t="shared" si="2" ref="H5:N5">G5*101%</f>
        <v>808000</v>
      </c>
      <c r="I5" s="65">
        <f t="shared" si="2"/>
        <v>816080</v>
      </c>
      <c r="J5" s="65">
        <f t="shared" si="2"/>
        <v>824240.8</v>
      </c>
      <c r="K5" s="65">
        <f t="shared" si="2"/>
        <v>832483.2080000001</v>
      </c>
      <c r="L5" s="65">
        <f t="shared" si="2"/>
        <v>840808.0400800001</v>
      </c>
      <c r="M5" s="65">
        <f t="shared" si="2"/>
        <v>849216.1204808</v>
      </c>
      <c r="N5" s="65">
        <f t="shared" si="2"/>
        <v>857708.2816856081</v>
      </c>
    </row>
    <row r="6" spans="1:14" ht="12.75">
      <c r="A6" s="61" t="s">
        <v>211</v>
      </c>
      <c r="B6" s="53" t="s">
        <v>210</v>
      </c>
      <c r="C6" s="55">
        <v>9288363</v>
      </c>
      <c r="D6" s="55">
        <v>10542061</v>
      </c>
      <c r="E6" s="55">
        <v>11053126</v>
      </c>
      <c r="F6" s="55">
        <v>11073963</v>
      </c>
      <c r="G6" s="55">
        <f aca="true" t="shared" si="3" ref="G6:N6">F6*105%</f>
        <v>11627661.15</v>
      </c>
      <c r="H6" s="55">
        <f t="shared" si="3"/>
        <v>12209044.207500001</v>
      </c>
      <c r="I6" s="55">
        <f t="shared" si="3"/>
        <v>12819496.417875001</v>
      </c>
      <c r="J6" s="55">
        <f t="shared" si="3"/>
        <v>13460471.238768753</v>
      </c>
      <c r="K6" s="55">
        <f t="shared" si="3"/>
        <v>14133494.800707191</v>
      </c>
      <c r="L6" s="55">
        <f t="shared" si="3"/>
        <v>14840169.540742552</v>
      </c>
      <c r="M6" s="55">
        <f t="shared" si="3"/>
        <v>15582178.01777968</v>
      </c>
      <c r="N6" s="55">
        <f t="shared" si="3"/>
        <v>16361286.918668665</v>
      </c>
    </row>
    <row r="7" spans="1:14" ht="31.5" customHeight="1">
      <c r="A7" s="61" t="s">
        <v>209</v>
      </c>
      <c r="B7" s="53" t="s">
        <v>208</v>
      </c>
      <c r="C7" s="55">
        <v>4041890.87</v>
      </c>
      <c r="D7" s="55">
        <v>4316687.67</v>
      </c>
      <c r="E7" s="55">
        <v>4087748</v>
      </c>
      <c r="F7" s="55">
        <v>3958832</v>
      </c>
      <c r="G7" s="55">
        <f>F7*101%</f>
        <v>3998420.32</v>
      </c>
      <c r="H7" s="55">
        <f aca="true" t="shared" si="4" ref="H7:N7">G7*101%</f>
        <v>4038404.5231999997</v>
      </c>
      <c r="I7" s="55">
        <f t="shared" si="4"/>
        <v>4078788.5684319995</v>
      </c>
      <c r="J7" s="55">
        <f t="shared" si="4"/>
        <v>4119576.45411632</v>
      </c>
      <c r="K7" s="55">
        <f t="shared" si="4"/>
        <v>4160772.218657483</v>
      </c>
      <c r="L7" s="55">
        <f t="shared" si="4"/>
        <v>4202379.940844058</v>
      </c>
      <c r="M7" s="55">
        <f t="shared" si="4"/>
        <v>4244403.740252499</v>
      </c>
      <c r="N7" s="55">
        <f t="shared" si="4"/>
        <v>4286847.777655023</v>
      </c>
    </row>
    <row r="8" spans="1:14" ht="30.75" customHeight="1">
      <c r="A8" s="61" t="s">
        <v>207</v>
      </c>
      <c r="B8" s="53" t="s">
        <v>206</v>
      </c>
      <c r="C8" s="55">
        <v>980938</v>
      </c>
      <c r="D8" s="55">
        <v>1461015.62</v>
      </c>
      <c r="E8" s="55">
        <v>1466690</v>
      </c>
      <c r="F8" s="55">
        <v>858000</v>
      </c>
      <c r="G8" s="55">
        <f>F8*101%</f>
        <v>866580</v>
      </c>
      <c r="H8" s="55">
        <f aca="true" t="shared" si="5" ref="H8:N8">G8*101%</f>
        <v>875245.8</v>
      </c>
      <c r="I8" s="55">
        <f t="shared" si="5"/>
        <v>883998.258</v>
      </c>
      <c r="J8" s="55">
        <f t="shared" si="5"/>
        <v>892838.24058</v>
      </c>
      <c r="K8" s="55">
        <f t="shared" si="5"/>
        <v>901766.6229858</v>
      </c>
      <c r="L8" s="55">
        <f t="shared" si="5"/>
        <v>910784.2892156581</v>
      </c>
      <c r="M8" s="55">
        <f t="shared" si="5"/>
        <v>919892.1321078147</v>
      </c>
      <c r="N8" s="55">
        <f t="shared" si="5"/>
        <v>929091.0534288929</v>
      </c>
    </row>
    <row r="9" spans="1:14" ht="12.75" customHeight="1">
      <c r="A9" s="100" t="s">
        <v>205</v>
      </c>
      <c r="B9" s="94"/>
      <c r="C9" s="59">
        <f aca="true" t="shared" si="6" ref="C9:N9">SUM(C3+C6+C7+C8)</f>
        <v>27524559.87</v>
      </c>
      <c r="D9" s="59">
        <f t="shared" si="6"/>
        <v>30014420.88</v>
      </c>
      <c r="E9" s="59">
        <f t="shared" si="6"/>
        <v>31755358</v>
      </c>
      <c r="F9" s="59">
        <f t="shared" si="6"/>
        <v>33835226</v>
      </c>
      <c r="G9" s="59">
        <f t="shared" si="6"/>
        <v>30092661.47</v>
      </c>
      <c r="H9" s="59">
        <f t="shared" si="6"/>
        <v>30994694.530700002</v>
      </c>
      <c r="I9" s="59">
        <f t="shared" si="6"/>
        <v>31931723.244307</v>
      </c>
      <c r="J9" s="59">
        <f t="shared" si="6"/>
        <v>32905314.73346507</v>
      </c>
      <c r="K9" s="59">
        <f t="shared" si="6"/>
        <v>33917111.018350475</v>
      </c>
      <c r="L9" s="59">
        <f t="shared" si="6"/>
        <v>34968832.69432227</v>
      </c>
      <c r="M9" s="59">
        <f t="shared" si="6"/>
        <v>36062282.792130396</v>
      </c>
      <c r="N9" s="59">
        <f t="shared" si="6"/>
        <v>37199350.82978279</v>
      </c>
    </row>
    <row r="10" spans="1:14" ht="18" customHeight="1">
      <c r="A10" s="64" t="s">
        <v>204</v>
      </c>
      <c r="B10" s="53" t="s">
        <v>203</v>
      </c>
      <c r="C10" s="55">
        <v>3470000</v>
      </c>
      <c r="D10" s="55">
        <v>2690000</v>
      </c>
      <c r="E10" s="55">
        <v>2253000</v>
      </c>
      <c r="F10" s="55">
        <v>4888104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</row>
    <row r="11" spans="1:14" ht="27.75" customHeight="1">
      <c r="A11" s="64" t="s">
        <v>202</v>
      </c>
      <c r="B11" s="53" t="s">
        <v>201</v>
      </c>
      <c r="C11" s="55"/>
      <c r="D11" s="55"/>
      <c r="E11" s="55">
        <v>2500000</v>
      </c>
      <c r="F11" s="88"/>
      <c r="G11" s="55"/>
      <c r="H11" s="55"/>
      <c r="I11" s="55"/>
      <c r="J11" s="55"/>
      <c r="K11" s="55"/>
      <c r="L11" s="55"/>
      <c r="M11" s="55"/>
      <c r="N11" s="55"/>
    </row>
    <row r="12" spans="1:14" ht="12.75">
      <c r="A12" s="64" t="s">
        <v>200</v>
      </c>
      <c r="B12" s="53" t="s">
        <v>199</v>
      </c>
      <c r="C12" s="55"/>
      <c r="D12" s="55"/>
      <c r="E12" s="55"/>
      <c r="F12" s="88"/>
      <c r="G12" s="55"/>
      <c r="H12" s="55"/>
      <c r="I12" s="55"/>
      <c r="J12" s="55"/>
      <c r="K12" s="55"/>
      <c r="L12" s="55"/>
      <c r="M12" s="55"/>
      <c r="N12" s="55"/>
    </row>
    <row r="13" spans="1:14" ht="12.75">
      <c r="A13" s="64" t="s">
        <v>198</v>
      </c>
      <c r="B13" s="53" t="s">
        <v>197</v>
      </c>
      <c r="C13" s="55"/>
      <c r="D13" s="55"/>
      <c r="E13" s="55"/>
      <c r="F13" s="88"/>
      <c r="G13" s="55"/>
      <c r="H13" s="55"/>
      <c r="I13" s="55"/>
      <c r="J13" s="55"/>
      <c r="K13" s="55"/>
      <c r="L13" s="55"/>
      <c r="M13" s="55"/>
      <c r="N13" s="55"/>
    </row>
    <row r="14" spans="1:14" ht="12.75">
      <c r="A14" s="64" t="s">
        <v>196</v>
      </c>
      <c r="B14" s="53" t="s">
        <v>195</v>
      </c>
      <c r="C14" s="55">
        <v>1757388</v>
      </c>
      <c r="D14" s="55">
        <v>1732950</v>
      </c>
      <c r="E14" s="55">
        <v>2452950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</row>
    <row r="15" spans="1:14" ht="12.75">
      <c r="A15" s="64" t="s">
        <v>194</v>
      </c>
      <c r="B15" s="53" t="s">
        <v>193</v>
      </c>
      <c r="C15" s="55"/>
      <c r="D15" s="55"/>
      <c r="E15" s="55"/>
      <c r="F15" s="88"/>
      <c r="G15" s="55"/>
      <c r="H15" s="55"/>
      <c r="I15" s="55"/>
      <c r="J15" s="55"/>
      <c r="K15" s="55"/>
      <c r="L15" s="55"/>
      <c r="M15" s="55"/>
      <c r="N15" s="55"/>
    </row>
    <row r="16" spans="1:14" ht="12.75" customHeight="1">
      <c r="A16" s="100" t="s">
        <v>192</v>
      </c>
      <c r="B16" s="94"/>
      <c r="C16" s="59">
        <f aca="true" t="shared" si="7" ref="C16:N16">SUM(C10:C15)</f>
        <v>5227388</v>
      </c>
      <c r="D16" s="59">
        <f t="shared" si="7"/>
        <v>4422950</v>
      </c>
      <c r="E16" s="59">
        <f t="shared" si="7"/>
        <v>7205950</v>
      </c>
      <c r="F16" s="59">
        <f t="shared" si="7"/>
        <v>4888104</v>
      </c>
      <c r="G16" s="59">
        <f t="shared" si="7"/>
        <v>0</v>
      </c>
      <c r="H16" s="59">
        <f t="shared" si="7"/>
        <v>0</v>
      </c>
      <c r="I16" s="59">
        <f t="shared" si="7"/>
        <v>0</v>
      </c>
      <c r="J16" s="59">
        <f t="shared" si="7"/>
        <v>0</v>
      </c>
      <c r="K16" s="59">
        <f t="shared" si="7"/>
        <v>0</v>
      </c>
      <c r="L16" s="59">
        <f t="shared" si="7"/>
        <v>0</v>
      </c>
      <c r="M16" s="59">
        <f t="shared" si="7"/>
        <v>0</v>
      </c>
      <c r="N16" s="59">
        <f t="shared" si="7"/>
        <v>0</v>
      </c>
    </row>
    <row r="17" spans="1:14" ht="12.75">
      <c r="A17" s="64" t="s">
        <v>191</v>
      </c>
      <c r="B17" s="53" t="s">
        <v>190</v>
      </c>
      <c r="C17" s="55">
        <v>24375326.9</v>
      </c>
      <c r="D17" s="55">
        <v>26988145.54</v>
      </c>
      <c r="E17" s="55">
        <v>30440741</v>
      </c>
      <c r="F17" s="55">
        <v>27728960</v>
      </c>
      <c r="G17" s="55">
        <v>27659513</v>
      </c>
      <c r="H17" s="55">
        <f aca="true" t="shared" si="8" ref="H17:M17">G17*101%</f>
        <v>27936108.13</v>
      </c>
      <c r="I17" s="55">
        <f t="shared" si="8"/>
        <v>28215469.2113</v>
      </c>
      <c r="J17" s="55">
        <f t="shared" si="8"/>
        <v>28497623.903413</v>
      </c>
      <c r="K17" s="55">
        <f t="shared" si="8"/>
        <v>28782600.142447133</v>
      </c>
      <c r="L17" s="55">
        <f t="shared" si="8"/>
        <v>29070426.143871605</v>
      </c>
      <c r="M17" s="55">
        <f t="shared" si="8"/>
        <v>29361130.40531032</v>
      </c>
      <c r="N17" s="55">
        <v>29726782</v>
      </c>
    </row>
    <row r="18" spans="1:14" ht="24">
      <c r="A18" s="77"/>
      <c r="B18" s="76" t="s">
        <v>189</v>
      </c>
      <c r="C18" s="75"/>
      <c r="D18" s="75"/>
      <c r="E18" s="89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25.5" customHeight="1">
      <c r="A19" s="73"/>
      <c r="B19" s="72" t="s">
        <v>188</v>
      </c>
      <c r="C19" s="71">
        <v>210890.94</v>
      </c>
      <c r="D19" s="71">
        <v>326114.02</v>
      </c>
      <c r="E19" s="70">
        <v>325000</v>
      </c>
      <c r="F19" s="70">
        <v>204492</v>
      </c>
      <c r="G19" s="70">
        <v>310347</v>
      </c>
      <c r="H19" s="70">
        <v>216678</v>
      </c>
      <c r="I19" s="70">
        <v>131270</v>
      </c>
      <c r="J19" s="70">
        <v>60067</v>
      </c>
      <c r="K19" s="70">
        <v>11646</v>
      </c>
      <c r="L19" s="70"/>
      <c r="M19" s="70"/>
      <c r="N19" s="70"/>
    </row>
    <row r="20" spans="1:14" ht="36">
      <c r="A20" s="69"/>
      <c r="B20" s="68" t="s">
        <v>187</v>
      </c>
      <c r="C20" s="67"/>
      <c r="D20" s="67"/>
      <c r="E20" s="79"/>
      <c r="F20" s="65">
        <v>170508</v>
      </c>
      <c r="G20" s="65">
        <v>170419</v>
      </c>
      <c r="H20" s="65">
        <v>149027</v>
      </c>
      <c r="I20" s="65">
        <v>127690</v>
      </c>
      <c r="J20" s="65">
        <v>106355</v>
      </c>
      <c r="K20" s="66">
        <v>85082</v>
      </c>
      <c r="L20" s="65">
        <v>63969</v>
      </c>
      <c r="M20" s="66">
        <v>42520</v>
      </c>
      <c r="N20" s="65">
        <v>21237</v>
      </c>
    </row>
    <row r="21" spans="1:14" ht="12.75">
      <c r="A21" s="64" t="s">
        <v>186</v>
      </c>
      <c r="B21" s="53" t="s">
        <v>137</v>
      </c>
      <c r="C21" s="55">
        <v>4768979.9</v>
      </c>
      <c r="D21" s="55">
        <v>1981996.82</v>
      </c>
      <c r="E21" s="55">
        <v>5665089</v>
      </c>
      <c r="F21" s="55">
        <v>8865203</v>
      </c>
      <c r="G21" s="55">
        <v>0</v>
      </c>
      <c r="H21" s="55">
        <v>625438</v>
      </c>
      <c r="I21" s="55">
        <v>1955606</v>
      </c>
      <c r="J21" s="55">
        <v>2647043</v>
      </c>
      <c r="K21" s="55">
        <v>4158511</v>
      </c>
      <c r="L21" s="55">
        <v>5203895</v>
      </c>
      <c r="M21" s="55">
        <v>6389152</v>
      </c>
      <c r="N21" s="55">
        <v>7156569</v>
      </c>
    </row>
    <row r="22" spans="1:14" ht="12.75" customHeight="1">
      <c r="A22" s="100" t="s">
        <v>185</v>
      </c>
      <c r="B22" s="94"/>
      <c r="C22" s="59">
        <f aca="true" t="shared" si="9" ref="C22:N22">SUM(C17+C21)</f>
        <v>29144306.799999997</v>
      </c>
      <c r="D22" s="59">
        <f t="shared" si="9"/>
        <v>28970142.36</v>
      </c>
      <c r="E22" s="59">
        <f t="shared" si="9"/>
        <v>36105830</v>
      </c>
      <c r="F22" s="59">
        <f t="shared" si="9"/>
        <v>36594163</v>
      </c>
      <c r="G22" s="59">
        <f t="shared" si="9"/>
        <v>27659513</v>
      </c>
      <c r="H22" s="59">
        <f t="shared" si="9"/>
        <v>28561546.13</v>
      </c>
      <c r="I22" s="59">
        <f t="shared" si="9"/>
        <v>30171075.2113</v>
      </c>
      <c r="J22" s="59">
        <f t="shared" si="9"/>
        <v>31144666.903413</v>
      </c>
      <c r="K22" s="59">
        <f t="shared" si="9"/>
        <v>32941111.142447133</v>
      </c>
      <c r="L22" s="59">
        <f t="shared" si="9"/>
        <v>34274321.143871605</v>
      </c>
      <c r="M22" s="59">
        <f t="shared" si="9"/>
        <v>35750282.40531032</v>
      </c>
      <c r="N22" s="59">
        <f t="shared" si="9"/>
        <v>36883351</v>
      </c>
    </row>
    <row r="23" spans="1:14" ht="19.5" customHeight="1">
      <c r="A23" s="61" t="s">
        <v>184</v>
      </c>
      <c r="B23" s="63" t="s">
        <v>183</v>
      </c>
      <c r="C23" s="62">
        <v>1874690.63</v>
      </c>
      <c r="D23" s="62">
        <v>3014278.32</v>
      </c>
      <c r="E23" s="55">
        <v>2855478</v>
      </c>
      <c r="F23" s="55">
        <v>2129166.64</v>
      </c>
      <c r="G23" s="55">
        <v>2121148</v>
      </c>
      <c r="H23" s="55">
        <v>2121148</v>
      </c>
      <c r="I23" s="55">
        <v>1448648</v>
      </c>
      <c r="J23" s="55">
        <v>1448648</v>
      </c>
      <c r="K23" s="55">
        <v>664000</v>
      </c>
      <c r="L23" s="55">
        <v>382512</v>
      </c>
      <c r="M23" s="55"/>
      <c r="N23" s="55"/>
    </row>
    <row r="24" spans="1:14" ht="30" customHeight="1">
      <c r="A24" s="61" t="s">
        <v>182</v>
      </c>
      <c r="B24" s="53" t="s">
        <v>181</v>
      </c>
      <c r="C24" s="55"/>
      <c r="D24" s="55"/>
      <c r="E24" s="88"/>
      <c r="F24" s="88"/>
      <c r="G24" s="55">
        <v>312000</v>
      </c>
      <c r="H24" s="55">
        <v>312000</v>
      </c>
      <c r="I24" s="55">
        <v>312000</v>
      </c>
      <c r="J24" s="55">
        <v>312000</v>
      </c>
      <c r="K24" s="55">
        <v>312000</v>
      </c>
      <c r="L24" s="55">
        <v>312000</v>
      </c>
      <c r="M24" s="55">
        <v>312000</v>
      </c>
      <c r="N24" s="55">
        <v>316000</v>
      </c>
    </row>
    <row r="25" spans="1:14" ht="12.75">
      <c r="A25" s="61" t="s">
        <v>180</v>
      </c>
      <c r="B25" s="60" t="s">
        <v>179</v>
      </c>
      <c r="C25" s="55"/>
      <c r="D25" s="55"/>
      <c r="E25" s="88"/>
      <c r="F25" s="88"/>
      <c r="G25" s="55"/>
      <c r="H25" s="55"/>
      <c r="I25" s="55"/>
      <c r="J25" s="55"/>
      <c r="K25" s="55"/>
      <c r="L25" s="55"/>
      <c r="M25" s="55"/>
      <c r="N25" s="55"/>
    </row>
    <row r="26" spans="1:14" ht="12.75" customHeight="1">
      <c r="A26" s="100" t="s">
        <v>178</v>
      </c>
      <c r="B26" s="94"/>
      <c r="C26" s="59">
        <f aca="true" t="shared" si="10" ref="C26:N26">SUM(C23:C25)</f>
        <v>1874690.63</v>
      </c>
      <c r="D26" s="59">
        <f t="shared" si="10"/>
        <v>3014278.32</v>
      </c>
      <c r="E26" s="59">
        <f t="shared" si="10"/>
        <v>2855478</v>
      </c>
      <c r="F26" s="59">
        <f t="shared" si="10"/>
        <v>2129166.64</v>
      </c>
      <c r="G26" s="59">
        <f t="shared" si="10"/>
        <v>2433148</v>
      </c>
      <c r="H26" s="59">
        <f t="shared" si="10"/>
        <v>2433148</v>
      </c>
      <c r="I26" s="59">
        <f t="shared" si="10"/>
        <v>1760648</v>
      </c>
      <c r="J26" s="59">
        <f t="shared" si="10"/>
        <v>1760648</v>
      </c>
      <c r="K26" s="59">
        <f t="shared" si="10"/>
        <v>976000</v>
      </c>
      <c r="L26" s="59">
        <f t="shared" si="10"/>
        <v>694512</v>
      </c>
      <c r="M26" s="59">
        <f t="shared" si="10"/>
        <v>312000</v>
      </c>
      <c r="N26" s="59">
        <f t="shared" si="10"/>
        <v>316000</v>
      </c>
    </row>
    <row r="27" spans="1:14" ht="12.75" customHeight="1">
      <c r="A27" s="100" t="s">
        <v>177</v>
      </c>
      <c r="B27" s="94"/>
      <c r="C27" s="59">
        <f aca="true" t="shared" si="11" ref="C27:N27">C9+C16-C22-C26</f>
        <v>1732950.4400000041</v>
      </c>
      <c r="D27" s="59">
        <f t="shared" si="11"/>
        <v>2452950.199999996</v>
      </c>
      <c r="E27" s="59">
        <f t="shared" si="11"/>
        <v>0</v>
      </c>
      <c r="F27" s="59">
        <f t="shared" si="11"/>
        <v>0.35999999986961484</v>
      </c>
      <c r="G27" s="59">
        <f t="shared" si="11"/>
        <v>0.4699999988079071</v>
      </c>
      <c r="H27" s="59">
        <f t="shared" si="11"/>
        <v>0.40070000290870667</v>
      </c>
      <c r="I27" s="59">
        <f t="shared" si="11"/>
        <v>0.033006999641656876</v>
      </c>
      <c r="J27" s="59">
        <f t="shared" si="11"/>
        <v>-0.16994792968034744</v>
      </c>
      <c r="K27" s="59">
        <f t="shared" si="11"/>
        <v>-0.12409665808081627</v>
      </c>
      <c r="L27" s="59">
        <f t="shared" si="11"/>
        <v>-0.4495493322610855</v>
      </c>
      <c r="M27" s="59">
        <f t="shared" si="11"/>
        <v>0.38682007789611816</v>
      </c>
      <c r="N27" s="59">
        <f t="shared" si="11"/>
        <v>-0.17021720856428146</v>
      </c>
    </row>
    <row r="28" spans="1:14" ht="33" customHeight="1">
      <c r="A28" s="103" t="s">
        <v>176</v>
      </c>
      <c r="B28" s="104"/>
      <c r="C28" s="58">
        <f aca="true" t="shared" si="12" ref="C28:N28">C23+C19</f>
        <v>2085581.5699999998</v>
      </c>
      <c r="D28" s="58">
        <f t="shared" si="12"/>
        <v>3340392.34</v>
      </c>
      <c r="E28" s="58">
        <f t="shared" si="12"/>
        <v>3180478</v>
      </c>
      <c r="F28" s="58">
        <f t="shared" si="12"/>
        <v>2333658.64</v>
      </c>
      <c r="G28" s="58">
        <f t="shared" si="12"/>
        <v>2431495</v>
      </c>
      <c r="H28" s="58">
        <f t="shared" si="12"/>
        <v>2337826</v>
      </c>
      <c r="I28" s="58">
        <f t="shared" si="12"/>
        <v>1579918</v>
      </c>
      <c r="J28" s="58">
        <f t="shared" si="12"/>
        <v>1508715</v>
      </c>
      <c r="K28" s="58">
        <f t="shared" si="12"/>
        <v>675646</v>
      </c>
      <c r="L28" s="58">
        <f t="shared" si="12"/>
        <v>382512</v>
      </c>
      <c r="M28" s="58">
        <f t="shared" si="12"/>
        <v>0</v>
      </c>
      <c r="N28" s="58">
        <f t="shared" si="12"/>
        <v>0</v>
      </c>
    </row>
    <row r="29" spans="1:14" ht="45" customHeight="1">
      <c r="A29" s="101" t="s">
        <v>175</v>
      </c>
      <c r="B29" s="102"/>
      <c r="C29" s="52">
        <f>SUM(C19,C20,C23,C24)/C9</f>
        <v>0.07577165919638008</v>
      </c>
      <c r="D29" s="52">
        <f>SUM(D19,D20,D23,D24)/D9</f>
        <v>0.11129291327509365</v>
      </c>
      <c r="E29" s="52">
        <f>SUM(E19,E20,E23,E24)/E9</f>
        <v>0.10015563357843422</v>
      </c>
      <c r="F29" s="52">
        <f aca="true" t="shared" si="13" ref="F29:N29">SUM(F19,F20,F23,F24)/F9</f>
        <v>0.07401063731626915</v>
      </c>
      <c r="G29" s="52">
        <f t="shared" si="13"/>
        <v>0.09683138205987335</v>
      </c>
      <c r="H29" s="52">
        <f t="shared" si="13"/>
        <v>0.09030103514095801</v>
      </c>
      <c r="I29" s="52">
        <f t="shared" si="13"/>
        <v>0.06324769836404207</v>
      </c>
      <c r="J29" s="52">
        <f t="shared" si="13"/>
        <v>0.05856409566689688</v>
      </c>
      <c r="K29" s="52">
        <f t="shared" si="13"/>
        <v>0.0316279296140409</v>
      </c>
      <c r="L29" s="52">
        <f t="shared" si="13"/>
        <v>0.021690200717599334</v>
      </c>
      <c r="M29" s="52">
        <f t="shared" si="13"/>
        <v>0.009830769783585755</v>
      </c>
      <c r="N29" s="52">
        <f t="shared" si="13"/>
        <v>0.00906566895597541</v>
      </c>
    </row>
    <row r="30" spans="1:14" ht="45" customHeight="1">
      <c r="A30" s="101" t="s">
        <v>174</v>
      </c>
      <c r="B30" s="102"/>
      <c r="C30" s="55"/>
      <c r="D30" s="55"/>
      <c r="E30" s="57"/>
      <c r="F30" s="57"/>
      <c r="G30" s="55">
        <v>905804</v>
      </c>
      <c r="H30" s="55">
        <v>878673</v>
      </c>
      <c r="I30" s="55">
        <v>847836</v>
      </c>
      <c r="J30" s="55">
        <v>817001</v>
      </c>
      <c r="K30" s="55">
        <v>766228</v>
      </c>
      <c r="L30" s="55">
        <v>375969</v>
      </c>
      <c r="M30" s="55">
        <v>354520</v>
      </c>
      <c r="N30" s="55">
        <v>337237</v>
      </c>
    </row>
    <row r="31" spans="1:14" ht="52.5" customHeight="1">
      <c r="A31" s="101" t="s">
        <v>173</v>
      </c>
      <c r="B31" s="102"/>
      <c r="C31" s="90">
        <f>SUM(C23,C25,C24,C19,C20)/C9</f>
        <v>0.07577165919638008</v>
      </c>
      <c r="D31" s="90">
        <f>SUM(D23,D25,D24,D19,D20)/D9</f>
        <v>0.11129291327509365</v>
      </c>
      <c r="E31" s="90">
        <f>SUM(E23,E25,E24,E19,E20)/E9</f>
        <v>0.10015563357843422</v>
      </c>
      <c r="F31" s="90">
        <f>SUM(F23,F25,F24,F19,F20)/F9</f>
        <v>0.07401063731626915</v>
      </c>
      <c r="G31" s="90">
        <f>(SUM(G23,G25,G24,G19,G20)-G30)/G9</f>
        <v>0.06673088726306002</v>
      </c>
      <c r="H31" s="90">
        <f aca="true" t="shared" si="14" ref="H31:N31">(SUM(H23,H25,H24,H19,H20)-H30)/H9</f>
        <v>0.061951893027952794</v>
      </c>
      <c r="I31" s="90">
        <f t="shared" si="14"/>
        <v>0.036696171736015255</v>
      </c>
      <c r="J31" s="90">
        <f t="shared" si="14"/>
        <v>0.03373524942677565</v>
      </c>
      <c r="K31" s="90">
        <f t="shared" si="14"/>
        <v>0.009036736644054725</v>
      </c>
      <c r="L31" s="90">
        <f t="shared" si="14"/>
        <v>0.010938655097346348</v>
      </c>
      <c r="M31" s="90">
        <f t="shared" si="14"/>
        <v>0</v>
      </c>
      <c r="N31" s="90">
        <f t="shared" si="14"/>
        <v>0</v>
      </c>
    </row>
    <row r="32" spans="1:14" ht="30" customHeight="1">
      <c r="A32" s="101" t="s">
        <v>172</v>
      </c>
      <c r="B32" s="94"/>
      <c r="C32" s="54">
        <v>6353923.36</v>
      </c>
      <c r="D32" s="54">
        <v>6082287</v>
      </c>
      <c r="E32" s="54">
        <f>D32+E10+E11-E26-52642</f>
        <v>7927167</v>
      </c>
      <c r="F32" s="54">
        <f>E32+F10+F11-F26</f>
        <v>10686104.36</v>
      </c>
      <c r="G32" s="54">
        <f aca="true" t="shared" si="15" ref="G32:N32">F32+G10+G11-G26</f>
        <v>8252956.359999999</v>
      </c>
      <c r="H32" s="54">
        <f t="shared" si="15"/>
        <v>5819808.359999999</v>
      </c>
      <c r="I32" s="54">
        <f t="shared" si="15"/>
        <v>4059160.3599999994</v>
      </c>
      <c r="J32" s="54">
        <f t="shared" si="15"/>
        <v>2298512.3599999994</v>
      </c>
      <c r="K32" s="54">
        <f t="shared" si="15"/>
        <v>1322512.3599999994</v>
      </c>
      <c r="L32" s="54">
        <f t="shared" si="15"/>
        <v>628000.3599999994</v>
      </c>
      <c r="M32" s="54">
        <f t="shared" si="15"/>
        <v>316000.3599999994</v>
      </c>
      <c r="N32" s="54">
        <f t="shared" si="15"/>
        <v>0.35999999940395355</v>
      </c>
    </row>
    <row r="33" spans="1:14" ht="45" customHeight="1">
      <c r="A33" s="101" t="s">
        <v>171</v>
      </c>
      <c r="B33" s="102"/>
      <c r="C33" s="56">
        <f>C32/C9</f>
        <v>0.23084559353573417</v>
      </c>
      <c r="D33" s="56">
        <f aca="true" t="shared" si="16" ref="D33:N33">D32/D9</f>
        <v>0.20264548912396008</v>
      </c>
      <c r="E33" s="56">
        <f t="shared" si="16"/>
        <v>0.24963242423530543</v>
      </c>
      <c r="F33" s="56">
        <f t="shared" si="16"/>
        <v>0.3158277813779048</v>
      </c>
      <c r="G33" s="56">
        <f t="shared" si="16"/>
        <v>0.2742514605505247</v>
      </c>
      <c r="H33" s="56">
        <f t="shared" si="16"/>
        <v>0.18776788892807203</v>
      </c>
      <c r="I33" s="56">
        <f t="shared" si="16"/>
        <v>0.12711999064202378</v>
      </c>
      <c r="J33" s="56">
        <f t="shared" si="16"/>
        <v>0.06985231348242923</v>
      </c>
      <c r="K33" s="56">
        <f t="shared" si="16"/>
        <v>0.0389924825638737</v>
      </c>
      <c r="L33" s="56">
        <f t="shared" si="16"/>
        <v>0.017958859693419645</v>
      </c>
      <c r="M33" s="56">
        <f t="shared" si="16"/>
        <v>0.008762627752144349</v>
      </c>
      <c r="N33" s="56">
        <f t="shared" si="16"/>
        <v>9.677588220591419E-09</v>
      </c>
    </row>
    <row r="34" spans="1:14" ht="43.5" customHeight="1">
      <c r="A34" s="101" t="s">
        <v>170</v>
      </c>
      <c r="B34" s="102"/>
      <c r="C34" s="55"/>
      <c r="D34" s="55"/>
      <c r="E34" s="54">
        <v>2953000</v>
      </c>
      <c r="F34" s="54">
        <v>4400000</v>
      </c>
      <c r="G34" s="54">
        <v>3704000</v>
      </c>
      <c r="H34" s="54">
        <v>3008000</v>
      </c>
      <c r="I34" s="54">
        <v>2312000</v>
      </c>
      <c r="J34" s="54">
        <v>1616000</v>
      </c>
      <c r="K34" s="54">
        <v>940000</v>
      </c>
      <c r="L34" s="54">
        <v>628000</v>
      </c>
      <c r="M34" s="54">
        <v>316000</v>
      </c>
      <c r="N34" s="54">
        <v>0</v>
      </c>
    </row>
    <row r="35" spans="1:14" ht="50.25" customHeight="1">
      <c r="A35" s="101" t="s">
        <v>169</v>
      </c>
      <c r="B35" s="102"/>
      <c r="C35" s="52"/>
      <c r="D35" s="52"/>
      <c r="E35" s="52">
        <f>(E32-E34)/E9</f>
        <v>0.15664024319927364</v>
      </c>
      <c r="F35" s="52">
        <f aca="true" t="shared" si="17" ref="F35:N35">(F32-F34)/F9</f>
        <v>0.18578579495818942</v>
      </c>
      <c r="G35" s="52">
        <f t="shared" si="17"/>
        <v>0.15116497304616772</v>
      </c>
      <c r="H35" s="52">
        <f t="shared" si="17"/>
        <v>0.09071902151559924</v>
      </c>
      <c r="I35" s="52">
        <f t="shared" si="17"/>
        <v>0.05471550491129522</v>
      </c>
      <c r="J35" s="52">
        <f t="shared" si="17"/>
        <v>0.020741705877253828</v>
      </c>
      <c r="K35" s="52">
        <f t="shared" si="17"/>
        <v>0.011277857945891834</v>
      </c>
      <c r="L35" s="52">
        <f t="shared" si="17"/>
        <v>1.0294881803772795E-08</v>
      </c>
      <c r="M35" s="52">
        <f t="shared" si="17"/>
        <v>9.982729087868882E-09</v>
      </c>
      <c r="N35" s="52">
        <f t="shared" si="17"/>
        <v>9.677588220591419E-09</v>
      </c>
    </row>
    <row r="36" spans="1:2" ht="42.75" customHeight="1">
      <c r="A36" s="49"/>
      <c r="B36" s="49"/>
    </row>
  </sheetData>
  <sheetProtection/>
  <protectedRanges>
    <protectedRange sqref="E32:N32 C28:N28 C33:N33" name="Zakres5_1"/>
    <protectedRange sqref="E23:N25 G30:N30" name="Zakres4_1"/>
    <protectedRange sqref="N18:N20 E18:M19 E21:G21 E20:J20 L20 E17:N17" name="Zakres3_1"/>
    <protectedRange sqref="E10:N15" name="Zakres2_1"/>
    <protectedRange sqref="E3:N8" name="Zakres1_1"/>
    <protectedRange sqref="C35:D35 C29:N29 E34:N35" name="Zakres5_1_1"/>
  </protectedRanges>
  <mergeCells count="16">
    <mergeCell ref="A29:B29"/>
    <mergeCell ref="A34:B34"/>
    <mergeCell ref="A33:B33"/>
    <mergeCell ref="A35:B35"/>
    <mergeCell ref="A31:B31"/>
    <mergeCell ref="A28:B28"/>
    <mergeCell ref="A1:B2"/>
    <mergeCell ref="C1:D1"/>
    <mergeCell ref="F1:N1"/>
    <mergeCell ref="A27:B27"/>
    <mergeCell ref="A32:B32"/>
    <mergeCell ref="A30:B30"/>
    <mergeCell ref="A9:B9"/>
    <mergeCell ref="A16:B16"/>
    <mergeCell ref="A22:B22"/>
    <mergeCell ref="A26:B26"/>
  </mergeCells>
  <printOptions/>
  <pageMargins left="0.31496062992125984" right="0.2755905511811024" top="0.9055118110236221" bottom="0.6299212598425197" header="0.5118110236220472" footer="0.3937007874015748"/>
  <pageSetup firstPageNumber="21" useFirstPageNumber="1" horizontalDpi="600" verticalDpi="600" orientation="landscape" paperSize="9" r:id="rId1"/>
  <headerFooter alignWithMargins="0">
    <oddHeader>&amp;L&amp;"Arial,Pogrubiony"OBJAŚNIENIA DO PROJEKTU BUDŻETU GMINY PACZKÓW NA 2010R. (Korekta)&amp;R&amp;8Zał. nr 3
Prognoza zadłużenia Gminy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2009-12-28T12:16:01Z</cp:lastPrinted>
  <dcterms:created xsi:type="dcterms:W3CDTF">2009-11-16T08:41:10Z</dcterms:created>
  <dcterms:modified xsi:type="dcterms:W3CDTF">2009-12-28T12:21:29Z</dcterms:modified>
  <cp:category/>
  <cp:version/>
  <cp:contentType/>
  <cp:contentStatus/>
</cp:coreProperties>
</file>