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275" activeTab="1"/>
  </bookViews>
  <sheets>
    <sheet name="Zał.1" sheetId="1" r:id="rId1"/>
    <sheet name="Zał.2" sheetId="2" r:id="rId2"/>
    <sheet name="Zał.3." sheetId="3" r:id="rId3"/>
    <sheet name="Zał.4" sheetId="4" r:id="rId4"/>
    <sheet name="Zał.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</sheets>
  <definedNames>
    <definedName name="_xlnm.Print_Titles" localSheetId="9">'Zał. 10'!$1:$3</definedName>
    <definedName name="_xlnm.Print_Titles" localSheetId="10">'Zał. 11'!$1:$3</definedName>
    <definedName name="_xlnm.Print_Titles" localSheetId="12">'Zał. 13'!$2:$3</definedName>
    <definedName name="_xlnm.Print_Titles" localSheetId="7">'Zał. 8'!$1:$5</definedName>
    <definedName name="_xlnm.Print_Titles" localSheetId="0">'Zał.1'!$1:$3</definedName>
    <definedName name="_xlnm.Print_Titles" localSheetId="1">'Zał.2'!$1:$8</definedName>
  </definedNames>
  <calcPr fullCalcOnLoad="1"/>
</workbook>
</file>

<file path=xl/sharedStrings.xml><?xml version="1.0" encoding="utf-8"?>
<sst xmlns="http://schemas.openxmlformats.org/spreadsheetml/2006/main" count="2005" uniqueCount="543">
  <si>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</si>
  <si>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</si>
  <si>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</si>
  <si>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</si>
  <si>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</si>
  <si>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</si>
  <si>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</si>
  <si>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</si>
  <si>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</si>
  <si>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</si>
  <si>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</si>
  <si>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</si>
  <si>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</si>
  <si>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</si>
  <si>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</si>
  <si>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</si>
  <si>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</si>
  <si>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</si>
  <si>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</si>
  <si>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</si>
  <si>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</si>
  <si>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</si>
  <si>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</si>
  <si>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</si>
  <si>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</si>
  <si>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</si>
  <si>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</si>
  <si>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</si>
  <si>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</si>
  <si>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</si>
  <si>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</si>
  <si>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</si>
  <si>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</si>
  <si>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</si>
  <si>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</si>
  <si>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</si>
  <si>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</si>
  <si>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</si>
  <si>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</si>
  <si>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</si>
  <si>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</si>
  <si>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</si>
  <si>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</si>
  <si>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</si>
  <si>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</si>
  <si>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</si>
  <si>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</si>
  <si>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</si>
  <si>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</si>
  <si>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</si>
  <si>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Zakup usług pozostałych</t>
  </si>
  <si>
    <t>Izby rolnicze</t>
  </si>
  <si>
    <t>Zakup materiałów i wyposażenia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</si>
  <si>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</si>
  <si>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</si>
  <si>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</si>
  <si>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</si>
  <si>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</si>
  <si>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</si>
  <si>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</si>
  <si>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</si>
  <si>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</si>
  <si>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</si>
  <si>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</si>
  <si>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</si>
  <si>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</si>
  <si>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</si>
  <si>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</si>
  <si>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</si>
  <si>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</si>
  <si>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</si>
  <si>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</si>
  <si>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</si>
  <si>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</si>
  <si>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Ochotnicze straże pożarne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</si>
  <si>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</si>
  <si>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</si>
  <si>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</si>
  <si>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</si>
  <si>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</si>
  <si>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</si>
  <si>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</si>
  <si>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</si>
  <si>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</si>
  <si>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</si>
  <si>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</si>
  <si>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</si>
  <si>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</si>
  <si>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</si>
  <si>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</si>
  <si>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</si>
  <si>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</si>
  <si>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</si>
  <si>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</si>
  <si>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</si>
  <si>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</si>
  <si>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</si>
  <si>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</si>
  <si>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</si>
  <si>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</si>
  <si>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</si>
  <si>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Obiekty sportowe</t>
  </si>
  <si>
    <t>Dochody</t>
  </si>
  <si>
    <t>Wydatki</t>
  </si>
  <si>
    <t>Przychody</t>
  </si>
  <si>
    <t>w tym:</t>
  </si>
  <si>
    <t>bieżące</t>
  </si>
  <si>
    <t>Razem</t>
  </si>
  <si>
    <t>Plan ogółem</t>
  </si>
  <si>
    <t>Różne rozliczenia finansowe</t>
  </si>
  <si>
    <t>Rekompensaty utraconych dochodów w podatkach i opłatach lokalnych</t>
  </si>
  <si>
    <t>Promocja jednostek samorządu terytorialnego</t>
  </si>
  <si>
    <t>Koszty postępowania sądowego i prokuratorskiego</t>
  </si>
  <si>
    <t>Oddziały przedszkolne w szkołach podstawowych</t>
  </si>
  <si>
    <t>Plan</t>
  </si>
  <si>
    <t>Obrona narodowa</t>
  </si>
  <si>
    <t>Pozostałe wydatki obronne</t>
  </si>
  <si>
    <t>Par.</t>
  </si>
  <si>
    <t>Urzędy naczelnych organów władzy państwowej, kontroli i ochrony prawa</t>
  </si>
  <si>
    <t>Część oświatowa subwencji ogólnej dla jednostek samorządu terytorialnego</t>
  </si>
  <si>
    <t>Zasiłki i pomoc w naturze oraz składki na ubezpieczenia emerytalne i rentowe</t>
  </si>
  <si>
    <t>Wpływy i wydatki związane z gromadzeniem środków z opłat produktowych</t>
  </si>
  <si>
    <t>Zasiłki stałe</t>
  </si>
  <si>
    <t>Grzywny, mandaty i inne kary pieniężne od osób fizycznych</t>
  </si>
  <si>
    <t>Dotacja podmiotowa z budżetu dla niepublicznej jednostki systemu oświaty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</si>
  <si>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</si>
  <si>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</si>
  <si>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</si>
  <si>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</si>
  <si>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</si>
  <si>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</si>
  <si>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</si>
  <si>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</si>
  <si>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</si>
  <si>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</si>
  <si>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</si>
  <si>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</si>
  <si>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</si>
  <si>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>w złotych</t>
  </si>
  <si>
    <t>§</t>
  </si>
  <si>
    <t>Nazwa</t>
  </si>
  <si>
    <t>1</t>
  </si>
  <si>
    <t>2</t>
  </si>
  <si>
    <t>3</t>
  </si>
  <si>
    <t>4</t>
  </si>
  <si>
    <t>5</t>
  </si>
  <si>
    <t>010</t>
  </si>
  <si>
    <t xml:space="preserve">w tym z tytułu dotacji i środków na finansowanie wydatków na realizację zadań finansowanych z udziałem środków, o których mowa w art. 5 ust. 1 pkt 2 i 3 
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</si>
  <si>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</si>
  <si>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</si>
  <si>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</si>
  <si>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</si>
  <si>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60016</t>
  </si>
  <si>
    <t>0690</t>
  </si>
  <si>
    <t>700</t>
  </si>
  <si>
    <t>70005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</si>
  <si>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</si>
  <si>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</si>
  <si>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</si>
  <si>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</si>
  <si>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0830</t>
  </si>
  <si>
    <t>710</t>
  </si>
  <si>
    <t>71035</t>
  </si>
  <si>
    <t>750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</si>
  <si>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</si>
  <si>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</si>
  <si>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</si>
  <si>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</si>
  <si>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</si>
  <si>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</si>
  <si>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</si>
  <si>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</si>
  <si>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</si>
  <si>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75416</t>
  </si>
  <si>
    <t>0570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</si>
  <si>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</si>
  <si>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</si>
  <si>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</si>
  <si>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</si>
  <si>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</si>
  <si>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</si>
  <si>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</si>
  <si>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</si>
  <si>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</si>
  <si>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</si>
  <si>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</si>
  <si>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</si>
  <si>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</si>
  <si>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2680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</si>
  <si>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</si>
  <si>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</si>
  <si>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</si>
  <si>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0430</t>
  </si>
  <si>
    <t>75618</t>
  </si>
  <si>
    <t>Wpływy z innych opłat stanowiących dochody jednostek samorządu terytorialnego na podstawie ustaw</t>
  </si>
  <si>
    <t>0410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</si>
  <si>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</si>
  <si>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</si>
  <si>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</si>
  <si>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</si>
  <si>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</si>
  <si>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</si>
  <si>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</si>
  <si>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</si>
  <si>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</si>
  <si>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0920</t>
  </si>
  <si>
    <t>75831</t>
  </si>
  <si>
    <t>801</t>
  </si>
  <si>
    <t>80101</t>
  </si>
  <si>
    <t>0970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</si>
  <si>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</si>
  <si>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</si>
  <si>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80104</t>
  </si>
  <si>
    <t xml:space="preserve">Przedszkola </t>
  </si>
  <si>
    <t>80110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</si>
  <si>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</si>
  <si>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</si>
  <si>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</si>
  <si>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</si>
  <si>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</si>
  <si>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</si>
  <si>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</si>
  <si>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</si>
  <si>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</si>
  <si>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</si>
  <si>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</si>
  <si>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</si>
  <si>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</si>
  <si>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85216</t>
  </si>
  <si>
    <t>85219</t>
  </si>
  <si>
    <t>85228</t>
  </si>
  <si>
    <t>85295</t>
  </si>
  <si>
    <t>900</t>
  </si>
  <si>
    <t>90019</t>
  </si>
  <si>
    <t>Wpływy i wydatki związane z gromadzeniem środków z opłat i kar za korzystanie ze środowiska</t>
  </si>
  <si>
    <t>90020</t>
  </si>
  <si>
    <t>0400</t>
  </si>
  <si>
    <t>90095</t>
  </si>
  <si>
    <t>926</t>
  </si>
  <si>
    <t>92601</t>
  </si>
  <si>
    <t>92605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</si>
  <si>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</si>
  <si>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</si>
  <si>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</si>
  <si>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</si>
  <si>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</si>
  <si>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90001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</si>
  <si>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</si>
  <si>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</si>
  <si>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</t>
  </si>
  <si>
    <t>92109</t>
  </si>
  <si>
    <t>Ogółem:</t>
  </si>
  <si>
    <t xml:space="preserve">w tym z tytułu dotacji
i środków na finansowanie wydatków na realizację zadań finansowanych z udziałem środków, o których mowa w art. 5 ust. 1 pkt 2 i 3 
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</si>
  <si>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</si>
  <si>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</si>
  <si>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</si>
  <si>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</si>
  <si>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</si>
  <si>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</si>
  <si>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</si>
  <si>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</si>
  <si>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</si>
  <si>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</si>
  <si>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</si>
  <si>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</si>
  <si>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</si>
  <si>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</si>
  <si>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</si>
  <si>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6</t>
  </si>
  <si>
    <t>01030</t>
  </si>
  <si>
    <t>4300</t>
  </si>
  <si>
    <t>4210</t>
  </si>
  <si>
    <t>4270</t>
  </si>
  <si>
    <t>630</t>
  </si>
  <si>
    <t>Turystyka</t>
  </si>
  <si>
    <t>63095</t>
  </si>
  <si>
    <t>4260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</si>
  <si>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</si>
  <si>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</si>
  <si>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</si>
  <si>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</si>
  <si>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3020</t>
  </si>
  <si>
    <t>Wydatki osobowe niezaliczone do wynagrodzeń</t>
  </si>
  <si>
    <t>Opłaty za administrowanie i czynsze za budynki, lokale i pomieszczenia garażowe</t>
  </si>
  <si>
    <t>6050</t>
  </si>
  <si>
    <t>4010</t>
  </si>
  <si>
    <t>4040</t>
  </si>
  <si>
    <t>4110</t>
  </si>
  <si>
    <t>4120</t>
  </si>
  <si>
    <t>75020</t>
  </si>
  <si>
    <t>Starostwa powiatowe</t>
  </si>
  <si>
    <t>2320</t>
  </si>
  <si>
    <t>Dotacje celowe przekazane dla powiatu na zadania bieżące realizowane na podstawie porozumień (umów) między jednostkami samorządu terytorialnego</t>
  </si>
  <si>
    <t xml:space="preserve">Różne wydatki na rzecz osób fizycznych </t>
  </si>
  <si>
    <t>4410</t>
  </si>
  <si>
    <t>75023</t>
  </si>
  <si>
    <t>4140</t>
  </si>
  <si>
    <t>4170</t>
  </si>
  <si>
    <t>4280</t>
  </si>
  <si>
    <t>Opłaty z tytułu zakupu usług telekomunikacyjnych świadczonych w ruchomej publicznej sieci telefonicznej</t>
  </si>
  <si>
    <t>4430</t>
  </si>
  <si>
    <t>4440</t>
  </si>
  <si>
    <t>4700</t>
  </si>
  <si>
    <t xml:space="preserve">Szkolenia pracowników niebędących członkami korpusu służby cywilnej </t>
  </si>
  <si>
    <t>75412</t>
  </si>
  <si>
    <t>Zarządzanie kryzysowe</t>
  </si>
  <si>
    <t>4610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</si>
  <si>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</si>
  <si>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</si>
  <si>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4117</t>
  </si>
  <si>
    <t>4177</t>
  </si>
  <si>
    <t>4217</t>
  </si>
  <si>
    <t>Zakup pomocy naukowych, dydaktycznych i książek</t>
  </si>
  <si>
    <t>2540</t>
  </si>
  <si>
    <t>2800</t>
  </si>
  <si>
    <t>Dotacja celowa z budżetu dla pozostałych jednostek zaliczanych do sektora finansów publicznych</t>
  </si>
  <si>
    <t>80195</t>
  </si>
  <si>
    <t>6059</t>
  </si>
  <si>
    <t>85153</t>
  </si>
  <si>
    <t>2820</t>
  </si>
  <si>
    <t>Dotacja celowa z budżetu na finansowanie lub dofinansowanie zadań zleconych do realizacji stowarzyszeniom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</si>
  <si>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</si>
  <si>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</si>
  <si>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</si>
  <si>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</si>
  <si>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Zakup usług przez jednostki samorządu terytorialnego od innych jednostek samorządu terytorialnego</t>
  </si>
  <si>
    <t>2830</t>
  </si>
  <si>
    <t>Dotacja celowa z budżetu na finansowanie lub dofinansowanie zadań zleconych do realizacji pozostałym jednostkom nie zaliczanym do sektora finansów publicznych</t>
  </si>
  <si>
    <t>854</t>
  </si>
  <si>
    <t>85415</t>
  </si>
  <si>
    <t>Stypendia dla uczniów</t>
  </si>
  <si>
    <t>6057</t>
  </si>
  <si>
    <t>90003</t>
  </si>
  <si>
    <t>90004</t>
  </si>
  <si>
    <t>90015</t>
  </si>
  <si>
    <t>92103</t>
  </si>
  <si>
    <t>2480</t>
  </si>
  <si>
    <t>92105</t>
  </si>
  <si>
    <t>92116</t>
  </si>
  <si>
    <t>92195</t>
  </si>
  <si>
    <t>4017</t>
  </si>
  <si>
    <t>4019</t>
  </si>
  <si>
    <t>4119</t>
  </si>
  <si>
    <t>4127</t>
  </si>
  <si>
    <t>4129</t>
  </si>
  <si>
    <t>4179</t>
  </si>
  <si>
    <t>4219</t>
  </si>
  <si>
    <t>4307</t>
  </si>
  <si>
    <t>4309</t>
  </si>
  <si>
    <t>Wydatki razem:</t>
  </si>
  <si>
    <t>Razem:</t>
  </si>
  <si>
    <t>dla jednostek sektora finansów publicznych</t>
  </si>
  <si>
    <t>dla jednostek spoza sektora finansów publicznych</t>
  </si>
  <si>
    <t>Fundusz Sołecki Kamienica</t>
  </si>
  <si>
    <t>Fundusz Sołecki Wilamowa</t>
  </si>
  <si>
    <t>Fundusz Sołecki Lisie Kąty</t>
  </si>
  <si>
    <t>Fundusz Sołecki Ścibórz</t>
  </si>
  <si>
    <t>Fundusz Sołecki Stary Paczków</t>
  </si>
  <si>
    <t>Remont domów kultury w miejscowościach Dziewiętlice i Trzeboszowice</t>
  </si>
  <si>
    <t>Fundusz Sołecki Kozielno</t>
  </si>
  <si>
    <t>Fundusz Sołecki Dziewiętlice</t>
  </si>
  <si>
    <t>Rewitalizacja murów obronnych, wież bramnych, plant miejskich, wieży i budynku głównego ratusza wraz z otoczeniem w Paczkowie</t>
  </si>
  <si>
    <t>Fundusz Sołecki Frydrychów</t>
  </si>
  <si>
    <t>Fundusz Sołecki Gościce</t>
  </si>
  <si>
    <t>Fundusz Sołecki Ujeździec</t>
  </si>
  <si>
    <t>Fundusz Sołecki Trzeboszowice</t>
  </si>
  <si>
    <t>Fundusz Sołecki Unikowice</t>
  </si>
  <si>
    <t>Zakład Wodociągów i Kanalizacji w Paczkowie</t>
  </si>
  <si>
    <t>Lp.</t>
  </si>
  <si>
    <t>Przychody ogółem:</t>
  </si>
  <si>
    <t>Przychody z zaciągniętych pożyczek i kredytów na rynku krajowym</t>
  </si>
  <si>
    <t>952</t>
  </si>
  <si>
    <t>Rozchody ogółem:</t>
  </si>
  <si>
    <t>Wykup innych papierów wartościowych</t>
  </si>
  <si>
    <t>982</t>
  </si>
  <si>
    <t>Spłaty otrzymanych krajowych pożyczek i kredytów</t>
  </si>
  <si>
    <t>992</t>
  </si>
  <si>
    <t>Wpłaty gmin na rzecz izb rolniczych w wysokości 2% uzyskanych wpływów z podatku rolnego</t>
  </si>
  <si>
    <t>71095</t>
  </si>
  <si>
    <t>Straż gminna (miejska)</t>
  </si>
  <si>
    <t>Kultura fizyczna</t>
  </si>
  <si>
    <t>Zadania w zakresie kultury fizycznej</t>
  </si>
  <si>
    <t>2590</t>
  </si>
  <si>
    <t>Dotacja podmiotowa z budżetu dla publicznej jednostki systemu oświaty prowadzonej przez osobę prawną inną niż jednostka samorządu terytorialnego lub przez osobę fizyczną</t>
  </si>
  <si>
    <t>Zadania w zakresie przeciwdziałania przemocy w rodzinie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</si>
  <si>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</si>
  <si>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</si>
  <si>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</si>
  <si>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</si>
  <si>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Spłaty pożyczek otrzymanych na finansowanie zadań realizowanych z udziałem środków pochodzacych z budżetu Unii Europejskiej</t>
  </si>
  <si>
    <t>963</t>
  </si>
  <si>
    <t xml:space="preserve">Adaptacja pomieszczeń w budynku przy ul. Piastowska 1 w Paczkowie na mieszkania komunalne </t>
  </si>
  <si>
    <t xml:space="preserve">Adaptacja pomieszczeń w budynku przy ul. Staszica 16 w Paczkowie na mieszkania socjalne </t>
  </si>
  <si>
    <t>Budowa targowiska miejskiego przy ul. Jagiellońskiej w Paczkowie</t>
  </si>
  <si>
    <t>Wykup gruntu pod Remizą OSP w Wilamowej</t>
  </si>
  <si>
    <t>069</t>
  </si>
  <si>
    <t>400</t>
  </si>
  <si>
    <t>Wytwarzanie i zaopatrywanie w energię elektryczną, gaz i wodę</t>
  </si>
  <si>
    <t>40002</t>
  </si>
  <si>
    <t>Dostarczanie wody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</si>
  <si>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</si>
  <si>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</si>
  <si>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</si>
  <si>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</si>
  <si>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4510</t>
  </si>
  <si>
    <t>Opłaty na rzecz budżetu państwa</t>
  </si>
  <si>
    <t>6080</t>
  </si>
  <si>
    <t>Wydatki na zakupy inwestycyjne samorządowych zakładów budżetowych</t>
  </si>
  <si>
    <t>2009</t>
  </si>
  <si>
    <t>853</t>
  </si>
  <si>
    <t>Pozostałe zadania w zakresie polityki społecznej</t>
  </si>
  <si>
    <t>85333</t>
  </si>
  <si>
    <t>Powiatowe urzędy pracy</t>
  </si>
  <si>
    <t>Dotacje celowe otrzymane z powiatu na zadania bieżące realizowane na podstawie porozumień (umów) między jednostkami samorządu terytorialnego</t>
  </si>
  <si>
    <t>Wykonanie</t>
  </si>
  <si>
    <t>% wyk.</t>
  </si>
  <si>
    <t>Dotacje celowe z budżetu na finansowanie lub dofinansowanie kosztów realizacji inwestycji i zakupów inwestycyjnych samorządowych zakładów budżetowych</t>
  </si>
  <si>
    <t>Lokalny transport zbiorowy</t>
  </si>
  <si>
    <t>Drogi publiczne powiatowe</t>
  </si>
  <si>
    <t>Kary i odszkodowania wypłacane na rzecz osób fizycznych</t>
  </si>
  <si>
    <t>Honoraria</t>
  </si>
  <si>
    <t>Komendy powiatowe Policji</t>
  </si>
  <si>
    <t>Wpłaty jednostek na państwowy fundusz celowy</t>
  </si>
  <si>
    <t>Rodziny zastępcze</t>
  </si>
  <si>
    <r>
      <t xml:space="preserve">Plan    </t>
    </r>
    <r>
      <rPr>
        <i/>
        <sz val="5"/>
        <color indexed="8"/>
        <rFont val="Arial"/>
        <family val="2"/>
      </rPr>
      <t>Wykonanie</t>
    </r>
  </si>
  <si>
    <t>Przychody z zaciągniętych pożyczek na finansowanie zadań realizowanych z udziałem środków pochodzacych z budżetu Unii Europejskiej</t>
  </si>
  <si>
    <t>903</t>
  </si>
  <si>
    <t>Wolne środki, o których mowa w art. 217 ust.2 pkt 6 ustawy</t>
  </si>
  <si>
    <t>950</t>
  </si>
  <si>
    <t>x</t>
  </si>
  <si>
    <t>60004</t>
  </si>
  <si>
    <t>60014</t>
  </si>
  <si>
    <t>6210</t>
  </si>
  <si>
    <t>Budowa sieci wodociągowej  w Paczkowie ul. Chrobrego</t>
  </si>
  <si>
    <t xml:space="preserve">Budowa sieci wodociągowej  w Paczkowie ul. Słoneczna </t>
  </si>
  <si>
    <t>Budowa wodociągu do Kozielna</t>
  </si>
  <si>
    <t>Zakup i montaż bramy garażowej w remizie w Gościcach</t>
  </si>
  <si>
    <t>Zakup i montaż kotła c.o. w PSP w Kamienicy</t>
  </si>
  <si>
    <t xml:space="preserve">Adaptacja pomieszczeń w Zespole Szkolno-Przedszkolnym w Trzeboszowicach </t>
  </si>
  <si>
    <t>Budowa miejsca rekreacyjno-edukacyjnego w Paczkowie przy ul. Mickiewicza</t>
  </si>
  <si>
    <t>Budowa ogrodzenia placu zabaw przy ul. Staszica w Paczkowie</t>
  </si>
  <si>
    <t>Modernizacja boiska sportowego przy Szkole Podstawowej w Trzeboszowicach</t>
  </si>
  <si>
    <t xml:space="preserve">Modernizacja monitoringu wizyjnego miasta Paczkowa </t>
  </si>
  <si>
    <t>Budowa osadnika i komór na terenie oczyszczlni ścieków Paczkowie</t>
  </si>
  <si>
    <t>Budowa kolektora sanitarnego do Kozielna</t>
  </si>
  <si>
    <t xml:space="preserve">Budowa sieci kanalizacji sanitarnej w Paczkowie ul. Chrobrego </t>
  </si>
  <si>
    <t>Budowa miejsca rekreacyjnego w Gościcach</t>
  </si>
  <si>
    <t>Budowa świetlicy wiejskiej we wsi Lisie Kąty</t>
  </si>
  <si>
    <t>Remont i wyposażenie budynku Domu Kultury w Kamienicy</t>
  </si>
  <si>
    <t>Budowa kortu tenisowego we wsi Gościce</t>
  </si>
  <si>
    <t>Zadanie:</t>
  </si>
  <si>
    <t xml:space="preserve">Wykonanie </t>
  </si>
  <si>
    <t>90002</t>
  </si>
  <si>
    <t>4480</t>
  </si>
  <si>
    <t>4247</t>
  </si>
  <si>
    <t>4249</t>
  </si>
  <si>
    <t>Polsko-Czeskie treningi siatkówki i piłki nożnej</t>
  </si>
  <si>
    <t>"Mały człowiek, duże możliwości"</t>
  </si>
  <si>
    <t xml:space="preserve">% wyk. </t>
  </si>
  <si>
    <t>2 950 920,00</t>
  </si>
  <si>
    <t>1 249 543,57</t>
  </si>
  <si>
    <t>0,00</t>
  </si>
  <si>
    <t>2 499,64</t>
  </si>
  <si>
    <t xml:space="preserve"> (pokrycie amortyzacji)</t>
  </si>
  <si>
    <t>100 880,00</t>
  </si>
  <si>
    <t>50 441,76</t>
  </si>
  <si>
    <t>(inne zwiększenia)</t>
  </si>
  <si>
    <t>2 207,53</t>
  </si>
  <si>
    <t xml:space="preserve">   Razem</t>
  </si>
  <si>
    <t>3 051 800,00</t>
  </si>
  <si>
    <t>1 304 692,50</t>
  </si>
  <si>
    <t>(Stan śr. obrot. netto na początku okresu sprawozdawczego)</t>
  </si>
  <si>
    <t>94 720,43</t>
  </si>
  <si>
    <t>88 096,10</t>
  </si>
  <si>
    <t xml:space="preserve">  Ogółem </t>
  </si>
  <si>
    <t>3 146 520,43</t>
  </si>
  <si>
    <t>1 392 788,60</t>
  </si>
  <si>
    <t>Koszty i inne obciążenia</t>
  </si>
  <si>
    <t>20 596,00</t>
  </si>
  <si>
    <t>11 321,51</t>
  </si>
  <si>
    <t>1 099 573,00</t>
  </si>
  <si>
    <t>482 302,21</t>
  </si>
  <si>
    <t>85 066,00</t>
  </si>
  <si>
    <t>194 208,00</t>
  </si>
  <si>
    <t>83 826,17</t>
  </si>
  <si>
    <t>26 915,00</t>
  </si>
  <si>
    <t>10 263,46</t>
  </si>
  <si>
    <t>33 828,00</t>
  </si>
  <si>
    <t>15 391,00</t>
  </si>
  <si>
    <t>2 100,00</t>
  </si>
  <si>
    <t>179 483,00</t>
  </si>
  <si>
    <t>100 224,72</t>
  </si>
  <si>
    <t>574 457,00</t>
  </si>
  <si>
    <t>267 239,45</t>
  </si>
  <si>
    <t>27 732,00</t>
  </si>
  <si>
    <t>7 100,44</t>
  </si>
  <si>
    <t>9 988,00</t>
  </si>
  <si>
    <t>3 712,70</t>
  </si>
  <si>
    <t>125 906,00</t>
  </si>
  <si>
    <t>60 864,22</t>
  </si>
  <si>
    <t>450,00</t>
  </si>
  <si>
    <t>282,87</t>
  </si>
  <si>
    <t>8 361,00</t>
  </si>
  <si>
    <t>3 628,76</t>
  </si>
  <si>
    <t>19 326,00</t>
  </si>
  <si>
    <t>8 931,60</t>
  </si>
  <si>
    <t>17 699,00</t>
  </si>
  <si>
    <t>8 950,07</t>
  </si>
  <si>
    <t>2 373,00</t>
  </si>
  <si>
    <t>781,00</t>
  </si>
  <si>
    <t>37 426,00</t>
  </si>
  <si>
    <t>17 821,92</t>
  </si>
  <si>
    <t>336 632,00</t>
  </si>
  <si>
    <t>82 632,00</t>
  </si>
  <si>
    <t>1 760,00</t>
  </si>
  <si>
    <t>880,00</t>
  </si>
  <si>
    <t>67 449,00</t>
  </si>
  <si>
    <t>28 853,50</t>
  </si>
  <si>
    <t>4580</t>
  </si>
  <si>
    <t>Pozostałe odestki</t>
  </si>
  <si>
    <t>1 900,00</t>
  </si>
  <si>
    <t>1 845,99</t>
  </si>
  <si>
    <t>7 852,00</t>
  </si>
  <si>
    <t>5 904,49</t>
  </si>
  <si>
    <t>3 700,00</t>
  </si>
  <si>
    <t>3 001,00</t>
  </si>
  <si>
    <t>60 000,00</t>
  </si>
  <si>
    <t>4 938,36</t>
  </si>
  <si>
    <t>(odpisy amortyzacji)</t>
  </si>
  <si>
    <t>(inne zmniejszenia)</t>
  </si>
  <si>
    <t>6 140,00</t>
  </si>
  <si>
    <t>6 077,52</t>
  </si>
  <si>
    <t>1 267 216,72</t>
  </si>
  <si>
    <t>(Stan śr. obrot. netto na koniec okresu sprawozdawczego)</t>
  </si>
  <si>
    <t>125 571,88</t>
  </si>
  <si>
    <t>0840</t>
  </si>
  <si>
    <t>75095</t>
  </si>
  <si>
    <t>80103</t>
  </si>
  <si>
    <t>0900</t>
  </si>
  <si>
    <t>Odsetki od dotacji oraz płatności: wykorzystywanych niezgodnie z przeznaczeniem lub wykorzystanych z naruszeniem procedur, o których mowa w art.184 ustawy, pobranych nienależnie lub w nadmiernej wysokości.</t>
  </si>
  <si>
    <t>Świadczenia rodzinne, świadczenia z funduszu alimentacyjnego oraz składki na ubezpieczenia emerytalne i rentowe z ubezpieczenia społecznego</t>
  </si>
  <si>
    <t>Wpływy ze sprzedaży wyrobów</t>
  </si>
  <si>
    <t>Klasyfik.
§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</si>
</sst>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sz val="5"/>
      <color indexed="8"/>
      <name val="Arial"/>
      <family val="2"/>
    </font>
    <font>
      <i/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i/>
      <sz val="10"/>
      <color indexed="8"/>
      <name val="Arial"/>
      <family val="2"/>
    </font>
    <font>
      <i/>
      <sz val="6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Times New Roman"/>
      <family val="1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0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4" applyFont="1" applyFill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19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190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9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1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54" applyFont="1" applyFill="1" applyAlignment="1">
      <alignment horizont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" fontId="0" fillId="0" borderId="13" xfId="54" applyNumberFormat="1" applyFont="1" applyFill="1" applyBorder="1" applyAlignment="1">
      <alignment vertical="center"/>
      <protection/>
    </xf>
    <xf numFmtId="0" fontId="19" fillId="0" borderId="14" xfId="54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17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15" fillId="0" borderId="14" xfId="0" applyNumberFormat="1" applyFont="1" applyFill="1" applyBorder="1" applyAlignment="1" applyProtection="1">
      <alignment horizontal="right" vertical="center"/>
      <protection locked="0"/>
    </xf>
    <xf numFmtId="4" fontId="16" fillId="0" borderId="14" xfId="0" applyNumberFormat="1" applyFont="1" applyFill="1" applyBorder="1" applyAlignment="1" applyProtection="1">
      <alignment horizontal="right" vertical="center"/>
      <protection locked="0"/>
    </xf>
    <xf numFmtId="10" fontId="15" fillId="0" borderId="14" xfId="0" applyNumberFormat="1" applyFont="1" applyFill="1" applyBorder="1" applyAlignment="1" applyProtection="1">
      <alignment horizontal="right" vertical="center"/>
      <protection locked="0"/>
    </xf>
    <xf numFmtId="10" fontId="16" fillId="0" borderId="14" xfId="0" applyNumberFormat="1" applyFont="1" applyFill="1" applyBorder="1" applyAlignment="1" applyProtection="1">
      <alignment horizontal="right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" fontId="15" fillId="0" borderId="11" xfId="0" applyNumberFormat="1" applyFont="1" applyFill="1" applyBorder="1" applyAlignment="1" applyProtection="1">
      <alignment horizontal="right" vertical="center"/>
      <protection locked="0"/>
    </xf>
    <xf numFmtId="4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10" fontId="15" fillId="0" borderId="11" xfId="0" applyNumberFormat="1" applyFont="1" applyFill="1" applyBorder="1" applyAlignment="1" applyProtection="1">
      <alignment horizontal="right" vertical="center"/>
      <protection locked="0"/>
    </xf>
    <xf numFmtId="10" fontId="16" fillId="0" borderId="11" xfId="0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10" fontId="3" fillId="0" borderId="14" xfId="0" applyNumberFormat="1" applyFont="1" applyFill="1" applyBorder="1" applyAlignment="1" applyProtection="1">
      <alignment horizontal="right"/>
      <protection locked="0"/>
    </xf>
    <xf numFmtId="10" fontId="4" fillId="0" borderId="14" xfId="0" applyNumberFormat="1" applyFont="1" applyFill="1" applyBorder="1" applyAlignment="1" applyProtection="1">
      <alignment horizontal="right" vertical="center"/>
      <protection locked="0"/>
    </xf>
    <xf numFmtId="10" fontId="3" fillId="0" borderId="14" xfId="0" applyNumberFormat="1" applyFont="1" applyFill="1" applyBorder="1" applyAlignment="1" applyProtection="1">
      <alignment horizontal="right" vertical="center"/>
      <protection locked="0"/>
    </xf>
    <xf numFmtId="10" fontId="0" fillId="0" borderId="14" xfId="54" applyNumberFormat="1" applyFont="1" applyFill="1" applyBorder="1" applyAlignment="1">
      <alignment vertical="center"/>
      <protection/>
    </xf>
    <xf numFmtId="10" fontId="1" fillId="0" borderId="14" xfId="54" applyNumberFormat="1" applyFont="1" applyFill="1" applyBorder="1" applyAlignment="1">
      <alignment vertical="center"/>
      <protection/>
    </xf>
    <xf numFmtId="10" fontId="13" fillId="0" borderId="14" xfId="0" applyNumberFormat="1" applyFont="1" applyFill="1" applyBorder="1" applyAlignment="1" applyProtection="1">
      <alignment horizontal="right" vertical="center"/>
      <protection locked="0"/>
    </xf>
    <xf numFmtId="10" fontId="7" fillId="0" borderId="14" xfId="0" applyNumberFormat="1" applyFont="1" applyFill="1" applyBorder="1" applyAlignment="1" applyProtection="1">
      <alignment horizontal="right" vertical="center"/>
      <protection locked="0"/>
    </xf>
    <xf numFmtId="1" fontId="21" fillId="0" borderId="0" xfId="0" applyNumberFormat="1" applyFont="1" applyFill="1" applyBorder="1" applyAlignment="1" applyProtection="1">
      <alignment horizontal="left"/>
      <protection locked="0"/>
    </xf>
    <xf numFmtId="10" fontId="15" fillId="0" borderId="0" xfId="0" applyNumberFormat="1" applyFont="1" applyFill="1" applyBorder="1" applyAlignment="1" applyProtection="1">
      <alignment horizontal="left"/>
      <protection locked="0"/>
    </xf>
    <xf numFmtId="10" fontId="20" fillId="0" borderId="0" xfId="0" applyNumberFormat="1" applyFont="1" applyFill="1" applyBorder="1" applyAlignment="1" applyProtection="1">
      <alignment horizontal="left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1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0" xfId="54" applyFont="1" applyFill="1">
      <alignment/>
      <protection/>
    </xf>
    <xf numFmtId="190" fontId="15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54" applyFont="1" applyFill="1">
      <alignment/>
      <protection/>
    </xf>
    <xf numFmtId="19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4" applyFont="1" applyFill="1">
      <alignment/>
      <protection/>
    </xf>
    <xf numFmtId="10" fontId="13" fillId="0" borderId="0" xfId="54" applyNumberFormat="1" applyFont="1" applyFill="1">
      <alignment/>
      <protection/>
    </xf>
    <xf numFmtId="0" fontId="13" fillId="0" borderId="14" xfId="54" applyFont="1" applyFill="1" applyBorder="1">
      <alignment/>
      <protection/>
    </xf>
    <xf numFmtId="10" fontId="13" fillId="0" borderId="14" xfId="54" applyNumberFormat="1" applyFont="1" applyFill="1" applyBorder="1">
      <alignment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54" applyNumberFormat="1" applyFont="1" applyFill="1" applyBorder="1" applyAlignment="1">
      <alignment horizontal="center" vertical="center"/>
      <protection/>
    </xf>
    <xf numFmtId="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" xfId="0" applyNumberFormat="1" applyFont="1" applyFill="1" applyBorder="1" applyAlignment="1" applyProtection="1">
      <alignment vertical="center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0" fontId="19" fillId="0" borderId="0" xfId="52" applyFont="1" applyFill="1">
      <alignment/>
      <protection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11" xfId="42" applyFont="1" applyBorder="1" applyAlignment="1">
      <alignment horizontal="center" vertical="center"/>
      <protection/>
    </xf>
    <xf numFmtId="178" fontId="15" fillId="0" borderId="11" xfId="42" applyNumberFormat="1" applyFont="1" applyBorder="1" applyAlignment="1">
      <alignment horizontal="center" vertical="center"/>
      <protection/>
    </xf>
    <xf numFmtId="0" fontId="13" fillId="0" borderId="11" xfId="42" applyFont="1" applyBorder="1" applyAlignment="1">
      <alignment horizontal="center" vertical="center"/>
      <protection/>
    </xf>
    <xf numFmtId="0" fontId="15" fillId="0" borderId="11" xfId="42" applyFont="1" applyBorder="1" applyAlignment="1">
      <alignment horizontal="left" vertical="center"/>
      <protection/>
    </xf>
    <xf numFmtId="180" fontId="15" fillId="0" borderId="11" xfId="42" applyNumberFormat="1" applyFont="1" applyBorder="1" applyAlignment="1">
      <alignment horizontal="center" vertical="center"/>
      <protection/>
    </xf>
    <xf numFmtId="177" fontId="15" fillId="0" borderId="11" xfId="42" applyNumberFormat="1" applyFont="1" applyBorder="1" applyAlignment="1">
      <alignment horizontal="center" vertical="center"/>
      <protection/>
    </xf>
    <xf numFmtId="0" fontId="17" fillId="0" borderId="11" xfId="42" applyFont="1" applyBorder="1" applyAlignment="1">
      <alignment horizontal="center" vertical="center"/>
      <protection/>
    </xf>
    <xf numFmtId="4" fontId="15" fillId="0" borderId="13" xfId="42" applyNumberFormat="1" applyFont="1" applyBorder="1" applyAlignment="1">
      <alignment horizontal="center" vertical="center"/>
      <protection/>
    </xf>
    <xf numFmtId="0" fontId="17" fillId="0" borderId="13" xfId="42" applyNumberFormat="1" applyFont="1" applyBorder="1" applyAlignment="1">
      <alignment horizontal="center" vertical="center"/>
      <protection/>
    </xf>
    <xf numFmtId="4" fontId="15" fillId="0" borderId="13" xfId="42" applyNumberFormat="1" applyFont="1" applyBorder="1" applyAlignment="1">
      <alignment horizontal="right" vertical="center"/>
      <protection/>
    </xf>
    <xf numFmtId="4" fontId="13" fillId="0" borderId="13" xfId="42" applyNumberFormat="1" applyFont="1" applyBorder="1" applyAlignment="1">
      <alignment vertical="center"/>
      <protection/>
    </xf>
    <xf numFmtId="4" fontId="15" fillId="34" borderId="13" xfId="42" applyNumberFormat="1" applyFont="1" applyFill="1" applyBorder="1" applyAlignment="1">
      <alignment horizontal="right" vertical="center"/>
      <protection/>
    </xf>
    <xf numFmtId="4" fontId="15" fillId="0" borderId="14" xfId="42" applyNumberFormat="1" applyFont="1" applyBorder="1" applyAlignment="1">
      <alignment horizontal="right" vertical="center"/>
      <protection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10" fontId="15" fillId="0" borderId="14" xfId="0" applyNumberFormat="1" applyFont="1" applyFill="1" applyBorder="1" applyAlignment="1" applyProtection="1">
      <alignment horizontal="left"/>
      <protection locked="0"/>
    </xf>
    <xf numFmtId="10" fontId="15" fillId="0" borderId="14" xfId="0" applyNumberFormat="1" applyFont="1" applyFill="1" applyBorder="1" applyAlignment="1" applyProtection="1">
      <alignment horizontal="center" vertical="center"/>
      <protection locked="0"/>
    </xf>
    <xf numFmtId="4" fontId="16" fillId="0" borderId="19" xfId="0" applyNumberFormat="1" applyFont="1" applyFill="1" applyBorder="1" applyAlignment="1" applyProtection="1">
      <alignment horizontal="right"/>
      <protection locked="0"/>
    </xf>
    <xf numFmtId="1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/>
    </xf>
    <xf numFmtId="10" fontId="13" fillId="0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 horizontal="center" vertical="center"/>
    </xf>
    <xf numFmtId="0" fontId="13" fillId="0" borderId="0" xfId="52" applyFont="1" applyFill="1">
      <alignment/>
      <protection/>
    </xf>
    <xf numFmtId="10" fontId="13" fillId="0" borderId="0" xfId="52" applyNumberFormat="1" applyFont="1" applyFill="1" applyAlignment="1">
      <alignment horizontal="center" vertical="center"/>
      <protection/>
    </xf>
    <xf numFmtId="4" fontId="13" fillId="0" borderId="0" xfId="52" applyNumberFormat="1" applyFont="1" applyFill="1" applyAlignment="1">
      <alignment horizontal="right" vertical="center"/>
      <protection/>
    </xf>
    <xf numFmtId="4" fontId="13" fillId="0" borderId="14" xfId="52" applyNumberFormat="1" applyFont="1" applyFill="1" applyBorder="1" applyAlignment="1">
      <alignment horizontal="center" vertical="center"/>
      <protection/>
    </xf>
    <xf numFmtId="10" fontId="13" fillId="0" borderId="14" xfId="52" applyNumberFormat="1" applyFont="1" applyFill="1" applyBorder="1" applyAlignment="1">
      <alignment horizontal="center" vertical="center"/>
      <protection/>
    </xf>
    <xf numFmtId="0" fontId="19" fillId="0" borderId="14" xfId="52" applyNumberFormat="1" applyFont="1" applyFill="1" applyBorder="1" applyAlignment="1">
      <alignment horizontal="center"/>
      <protection/>
    </xf>
    <xf numFmtId="4" fontId="13" fillId="0" borderId="14" xfId="52" applyNumberFormat="1" applyFont="1" applyFill="1" applyBorder="1" applyAlignment="1">
      <alignment horizontal="right" vertical="center"/>
      <protection/>
    </xf>
    <xf numFmtId="4" fontId="7" fillId="0" borderId="14" xfId="52" applyNumberFormat="1" applyFont="1" applyFill="1" applyBorder="1" applyAlignment="1">
      <alignment horizontal="right" vertical="center"/>
      <protection/>
    </xf>
    <xf numFmtId="10" fontId="7" fillId="0" borderId="14" xfId="52" applyNumberFormat="1" applyFont="1" applyFill="1" applyBorder="1" applyAlignment="1">
      <alignment horizontal="center" vertical="center"/>
      <protection/>
    </xf>
    <xf numFmtId="0" fontId="7" fillId="0" borderId="0" xfId="52" applyFont="1" applyFill="1">
      <alignment/>
      <protection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10" fontId="7" fillId="0" borderId="14" xfId="54" applyNumberFormat="1" applyFont="1" applyFill="1" applyBorder="1">
      <alignment/>
      <protection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52" applyNumberFormat="1" applyFont="1" applyFill="1">
      <alignment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22" xfId="0" applyFont="1" applyFill="1" applyBorder="1" applyAlignment="1" applyProtection="1">
      <alignment horizontal="center" vertical="center" wrapText="1" shrinkToFi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24" xfId="0" applyFont="1" applyFill="1" applyBorder="1" applyAlignment="1" applyProtection="1">
      <alignment horizontal="center" vertical="center" wrapText="1" shrinkToFit="1"/>
      <protection locked="0"/>
    </xf>
    <xf numFmtId="0" fontId="11" fillId="0" borderId="25" xfId="0" applyFont="1" applyFill="1" applyBorder="1" applyAlignment="1" applyProtection="1">
      <alignment horizontal="center" vertical="center" wrapText="1" shrinkToFit="1"/>
      <protection locked="0"/>
    </xf>
    <xf numFmtId="0" fontId="11" fillId="0" borderId="26" xfId="0" applyFont="1" applyFill="1" applyBorder="1" applyAlignment="1" applyProtection="1">
      <alignment horizontal="center" vertical="center" wrapText="1" shrinkToFit="1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5" xfId="0" applyNumberFormat="1" applyFont="1" applyFill="1" applyBorder="1" applyAlignment="1" applyProtection="1">
      <alignment horizontal="right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8" xfId="0" applyNumberFormat="1" applyFont="1" applyFill="1" applyBorder="1" applyAlignment="1" applyProtection="1">
      <alignment horizontal="center" vertical="center"/>
      <protection locked="0"/>
    </xf>
    <xf numFmtId="4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wrapText="1"/>
      <protection locked="0"/>
    </xf>
    <xf numFmtId="0" fontId="15" fillId="0" borderId="28" xfId="0" applyNumberFormat="1" applyFont="1" applyFill="1" applyBorder="1" applyAlignment="1" applyProtection="1">
      <alignment horizontal="center" wrapText="1"/>
      <protection locked="0"/>
    </xf>
    <xf numFmtId="0" fontId="15" fillId="0" borderId="29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0" fontId="16" fillId="0" borderId="19" xfId="0" applyNumberFormat="1" applyFont="1" applyFill="1" applyBorder="1" applyAlignment="1" applyProtection="1">
      <alignment horizontal="right"/>
      <protection locked="0"/>
    </xf>
    <xf numFmtId="0" fontId="16" fillId="0" borderId="28" xfId="0" applyNumberFormat="1" applyFont="1" applyFill="1" applyBorder="1" applyAlignment="1" applyProtection="1">
      <alignment horizontal="right"/>
      <protection locked="0"/>
    </xf>
    <xf numFmtId="0" fontId="16" fillId="0" borderId="29" xfId="0" applyNumberFormat="1" applyFont="1" applyFill="1" applyBorder="1" applyAlignment="1" applyProtection="1">
      <alignment horizontal="right"/>
      <protection locked="0"/>
    </xf>
    <xf numFmtId="0" fontId="13" fillId="0" borderId="21" xfId="42" applyFont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0" fontId="13" fillId="0" borderId="12" xfId="42" applyFont="1" applyBorder="1" applyAlignment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/>
      <protection locked="0"/>
    </xf>
    <xf numFmtId="0" fontId="15" fillId="0" borderId="3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Alignment="1">
      <alignment horizontal="right"/>
      <protection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4" applyFont="1" applyFill="1" applyAlignment="1">
      <alignment horizontal="left"/>
      <protection/>
    </xf>
    <xf numFmtId="0" fontId="15" fillId="0" borderId="25" xfId="0" applyNumberFormat="1" applyFont="1" applyFill="1" applyBorder="1" applyAlignment="1" applyProtection="1">
      <alignment horizontal="right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6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52</xdr:row>
      <xdr:rowOff>0</xdr:rowOff>
    </xdr:from>
    <xdr:to>
      <xdr:col>3</xdr:col>
      <xdr:colOff>590550</xdr:colOff>
      <xdr:row>52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962025" y="8410575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showGridLines="0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8.00390625" defaultRowHeight="12" customHeight="1"/>
  <cols>
    <col min="1" max="1" width="4.8515625" style="8" bestFit="1" customWidth="1"/>
    <col min="2" max="2" width="7.57421875" style="8" bestFit="1" customWidth="1"/>
    <col min="3" max="3" width="5.00390625" style="8" bestFit="1" customWidth="1"/>
    <col min="4" max="4" width="47.421875" style="10" customWidth="1"/>
    <col min="5" max="6" width="12.28125" style="26" bestFit="1" customWidth="1"/>
    <col min="7" max="7" width="8.00390625" style="8" bestFit="1" customWidth="1"/>
    <col min="8" max="16384" width="8.00390625" style="8" customWidth="1"/>
  </cols>
  <sheetData>
    <row r="1" spans="1:7" s="9" customFormat="1" ht="12" customHeight="1">
      <c r="A1" s="193" t="s">
        <v>138</v>
      </c>
      <c r="B1" s="193"/>
      <c r="C1" s="193"/>
      <c r="D1" s="193"/>
      <c r="E1" s="193"/>
      <c r="F1" s="193"/>
      <c r="G1" s="193"/>
    </row>
    <row r="2" spans="1:7" s="32" customFormat="1" ht="12" customHeight="1">
      <c r="A2" s="18" t="s">
        <v>0</v>
      </c>
      <c r="B2" s="18" t="s">
        <v>1</v>
      </c>
      <c r="C2" s="18" t="s">
        <v>139</v>
      </c>
      <c r="D2" s="18" t="s">
        <v>140</v>
      </c>
      <c r="E2" s="31" t="s">
        <v>108</v>
      </c>
      <c r="F2" s="185" t="s">
        <v>414</v>
      </c>
      <c r="G2" s="186" t="s">
        <v>415</v>
      </c>
    </row>
    <row r="3" spans="1:7" s="49" customFormat="1" ht="9">
      <c r="A3" s="45" t="s">
        <v>141</v>
      </c>
      <c r="B3" s="45" t="s">
        <v>142</v>
      </c>
      <c r="C3" s="45" t="s">
        <v>143</v>
      </c>
      <c r="D3" s="45" t="s">
        <v>144</v>
      </c>
      <c r="E3" s="46" t="s">
        <v>145</v>
      </c>
      <c r="F3" s="47">
        <v>6</v>
      </c>
      <c r="G3" s="48">
        <v>7</v>
      </c>
    </row>
    <row r="4" spans="1:7" ht="12" customHeight="1">
      <c r="A4" s="192" t="s">
        <v>106</v>
      </c>
      <c r="B4" s="192"/>
      <c r="C4" s="192"/>
      <c r="D4" s="192"/>
      <c r="E4" s="27"/>
      <c r="F4" s="27"/>
      <c r="G4" s="28"/>
    </row>
    <row r="5" spans="1:7" ht="12" customHeight="1">
      <c r="A5" s="18" t="s">
        <v>146</v>
      </c>
      <c r="B5" s="22"/>
      <c r="C5" s="22"/>
      <c r="D5" s="23" t="s">
        <v>3</v>
      </c>
      <c r="E5" s="27">
        <f>SUM(E7)</f>
        <v>244586</v>
      </c>
      <c r="F5" s="27">
        <f>SUM(F7)</f>
        <v>243745.59</v>
      </c>
      <c r="G5" s="90">
        <f>F5/E5</f>
        <v>0.9965639488768776</v>
      </c>
    </row>
    <row r="6" spans="1:7" ht="36" customHeight="1">
      <c r="A6" s="18"/>
      <c r="B6" s="22"/>
      <c r="C6" s="22"/>
      <c r="D6" s="23" t="s">
        <v>147</v>
      </c>
      <c r="E6" s="27">
        <v>0</v>
      </c>
      <c r="F6" s="27">
        <v>0</v>
      </c>
      <c r="G6" s="90" t="s">
        <v>429</v>
      </c>
    </row>
    <row r="7" spans="1:7" ht="12" customHeight="1">
      <c r="A7" s="22"/>
      <c r="B7" s="18" t="s">
        <v>148</v>
      </c>
      <c r="C7" s="22"/>
      <c r="D7" s="23" t="s">
        <v>4</v>
      </c>
      <c r="E7" s="27">
        <f>SUM(E9:E10)</f>
        <v>244586</v>
      </c>
      <c r="F7" s="27">
        <f>SUM(F9:F10)</f>
        <v>243745.59</v>
      </c>
      <c r="G7" s="90">
        <f aca="true" t="shared" si="0" ref="G7:G75">F7/E7</f>
        <v>0.9965639488768776</v>
      </c>
    </row>
    <row r="8" spans="1:7" ht="38.25" customHeight="1">
      <c r="A8" s="22"/>
      <c r="B8" s="18"/>
      <c r="C8" s="22"/>
      <c r="D8" s="23" t="s">
        <v>147</v>
      </c>
      <c r="E8" s="27">
        <v>0</v>
      </c>
      <c r="F8" s="27">
        <v>0</v>
      </c>
      <c r="G8" s="90" t="s">
        <v>429</v>
      </c>
    </row>
    <row r="9" spans="1:7" ht="48">
      <c r="A9" s="22"/>
      <c r="B9" s="22"/>
      <c r="C9" s="18" t="s">
        <v>149</v>
      </c>
      <c r="D9" s="23" t="s">
        <v>150</v>
      </c>
      <c r="E9" s="27">
        <v>800</v>
      </c>
      <c r="F9" s="27">
        <v>0</v>
      </c>
      <c r="G9" s="90">
        <f t="shared" si="0"/>
        <v>0</v>
      </c>
    </row>
    <row r="10" spans="1:7" ht="48">
      <c r="A10" s="22"/>
      <c r="B10" s="22"/>
      <c r="C10" s="18" t="s">
        <v>165</v>
      </c>
      <c r="D10" s="23" t="s">
        <v>166</v>
      </c>
      <c r="E10" s="27">
        <v>243786</v>
      </c>
      <c r="F10" s="27">
        <v>243745.59</v>
      </c>
      <c r="G10" s="90">
        <f t="shared" si="0"/>
        <v>0.9998342398661121</v>
      </c>
    </row>
    <row r="11" spans="1:7" ht="12.75">
      <c r="A11" s="18" t="s">
        <v>151</v>
      </c>
      <c r="B11" s="22"/>
      <c r="C11" s="22"/>
      <c r="D11" s="23" t="s">
        <v>5</v>
      </c>
      <c r="E11" s="27">
        <f>SUM(E13)</f>
        <v>15500</v>
      </c>
      <c r="F11" s="27">
        <f>SUM(F13)</f>
        <v>10417.4</v>
      </c>
      <c r="G11" s="90">
        <f t="shared" si="0"/>
        <v>0.6720903225806452</v>
      </c>
    </row>
    <row r="12" spans="1:7" ht="39" customHeight="1">
      <c r="A12" s="18"/>
      <c r="B12" s="22"/>
      <c r="C12" s="22"/>
      <c r="D12" s="23" t="s">
        <v>147</v>
      </c>
      <c r="E12" s="27">
        <v>0</v>
      </c>
      <c r="F12" s="27">
        <v>0</v>
      </c>
      <c r="G12" s="90" t="s">
        <v>429</v>
      </c>
    </row>
    <row r="13" spans="1:7" ht="12.75">
      <c r="A13" s="22"/>
      <c r="B13" s="18" t="s">
        <v>152</v>
      </c>
      <c r="C13" s="22"/>
      <c r="D13" s="23" t="s">
        <v>6</v>
      </c>
      <c r="E13" s="27">
        <f>SUM(E15:E16)</f>
        <v>15500</v>
      </c>
      <c r="F13" s="27">
        <f>SUM(F15:F16)</f>
        <v>10417.4</v>
      </c>
      <c r="G13" s="90">
        <f t="shared" si="0"/>
        <v>0.6720903225806452</v>
      </c>
    </row>
    <row r="14" spans="1:7" ht="37.5" customHeight="1">
      <c r="A14" s="22"/>
      <c r="B14" s="18"/>
      <c r="C14" s="22"/>
      <c r="D14" s="23" t="s">
        <v>147</v>
      </c>
      <c r="E14" s="27">
        <v>0</v>
      </c>
      <c r="F14" s="27">
        <v>0</v>
      </c>
      <c r="G14" s="90" t="s">
        <v>429</v>
      </c>
    </row>
    <row r="15" spans="1:7" ht="12" customHeight="1">
      <c r="A15" s="22"/>
      <c r="B15" s="22"/>
      <c r="C15" s="18" t="s">
        <v>153</v>
      </c>
      <c r="D15" s="23" t="s">
        <v>30</v>
      </c>
      <c r="E15" s="27">
        <v>15000</v>
      </c>
      <c r="F15" s="27">
        <v>10373.97</v>
      </c>
      <c r="G15" s="90">
        <f t="shared" si="0"/>
        <v>0.6915979999999999</v>
      </c>
    </row>
    <row r="16" spans="1:7" ht="15" customHeight="1">
      <c r="A16" s="22"/>
      <c r="B16" s="22"/>
      <c r="C16" s="18" t="s">
        <v>205</v>
      </c>
      <c r="D16" s="23" t="s">
        <v>32</v>
      </c>
      <c r="E16" s="27">
        <v>500</v>
      </c>
      <c r="F16" s="27">
        <v>43.43</v>
      </c>
      <c r="G16" s="90">
        <f t="shared" si="0"/>
        <v>0.08685999999999999</v>
      </c>
    </row>
    <row r="17" spans="1:7" ht="12.75">
      <c r="A17" s="18" t="s">
        <v>273</v>
      </c>
      <c r="B17" s="22"/>
      <c r="C17" s="22"/>
      <c r="D17" s="23" t="s">
        <v>274</v>
      </c>
      <c r="E17" s="27">
        <f aca="true" t="shared" si="1" ref="E17:F19">SUM(E19)</f>
        <v>20730</v>
      </c>
      <c r="F17" s="27">
        <f t="shared" si="1"/>
        <v>20729.18</v>
      </c>
      <c r="G17" s="90">
        <f t="shared" si="0"/>
        <v>0.9999604438012543</v>
      </c>
    </row>
    <row r="18" spans="1:7" ht="37.5" customHeight="1">
      <c r="A18" s="18"/>
      <c r="B18" s="22"/>
      <c r="C18" s="22"/>
      <c r="D18" s="23" t="s">
        <v>147</v>
      </c>
      <c r="E18" s="27">
        <f t="shared" si="1"/>
        <v>20730</v>
      </c>
      <c r="F18" s="27">
        <f t="shared" si="1"/>
        <v>20729.18</v>
      </c>
      <c r="G18" s="90">
        <f t="shared" si="0"/>
        <v>0.9999604438012543</v>
      </c>
    </row>
    <row r="19" spans="1:7" ht="12.75">
      <c r="A19" s="22"/>
      <c r="B19" s="18" t="s">
        <v>275</v>
      </c>
      <c r="C19" s="22"/>
      <c r="D19" s="23" t="s">
        <v>4</v>
      </c>
      <c r="E19" s="27">
        <f t="shared" si="1"/>
        <v>20730</v>
      </c>
      <c r="F19" s="27">
        <f t="shared" si="1"/>
        <v>20729.18</v>
      </c>
      <c r="G19" s="90">
        <f t="shared" si="0"/>
        <v>0.9999604438012543</v>
      </c>
    </row>
    <row r="20" spans="1:7" ht="39.75" customHeight="1">
      <c r="A20" s="22"/>
      <c r="B20" s="18"/>
      <c r="C20" s="22"/>
      <c r="D20" s="23" t="s">
        <v>147</v>
      </c>
      <c r="E20" s="27">
        <v>20730</v>
      </c>
      <c r="F20" s="27">
        <f>SUM(F21)</f>
        <v>20729.18</v>
      </c>
      <c r="G20" s="90">
        <f t="shared" si="0"/>
        <v>0.9999604438012543</v>
      </c>
    </row>
    <row r="21" spans="1:7" ht="48">
      <c r="A21" s="22"/>
      <c r="B21" s="22"/>
      <c r="C21" s="18" t="s">
        <v>210</v>
      </c>
      <c r="D21" s="23" t="s">
        <v>211</v>
      </c>
      <c r="E21" s="27">
        <v>20730</v>
      </c>
      <c r="F21" s="27">
        <v>20729.18</v>
      </c>
      <c r="G21" s="90">
        <f t="shared" si="0"/>
        <v>0.9999604438012543</v>
      </c>
    </row>
    <row r="22" spans="1:7" ht="12" customHeight="1">
      <c r="A22" s="18" t="s">
        <v>154</v>
      </c>
      <c r="B22" s="22"/>
      <c r="C22" s="22"/>
      <c r="D22" s="23" t="s">
        <v>7</v>
      </c>
      <c r="E22" s="27">
        <f>SUM(E24)</f>
        <v>1702535</v>
      </c>
      <c r="F22" s="27">
        <f>SUM(F24)</f>
        <v>830381.9600000001</v>
      </c>
      <c r="G22" s="90">
        <f t="shared" si="0"/>
        <v>0.48773268097278477</v>
      </c>
    </row>
    <row r="23" spans="1:7" ht="38.25" customHeight="1">
      <c r="A23" s="18"/>
      <c r="B23" s="22"/>
      <c r="C23" s="22"/>
      <c r="D23" s="23" t="s">
        <v>147</v>
      </c>
      <c r="E23" s="27">
        <v>0</v>
      </c>
      <c r="F23" s="27">
        <v>0</v>
      </c>
      <c r="G23" s="90" t="s">
        <v>429</v>
      </c>
    </row>
    <row r="24" spans="1:7" ht="12" customHeight="1">
      <c r="A24" s="22"/>
      <c r="B24" s="18" t="s">
        <v>155</v>
      </c>
      <c r="C24" s="22"/>
      <c r="D24" s="23" t="s">
        <v>8</v>
      </c>
      <c r="E24" s="27">
        <f>SUM(E26:E31)</f>
        <v>1702535</v>
      </c>
      <c r="F24" s="27">
        <f>SUM(F26:F31)</f>
        <v>830381.9600000001</v>
      </c>
      <c r="G24" s="90">
        <f t="shared" si="0"/>
        <v>0.48773268097278477</v>
      </c>
    </row>
    <row r="25" spans="1:7" ht="37.5" customHeight="1">
      <c r="A25" s="22"/>
      <c r="B25" s="18"/>
      <c r="C25" s="22"/>
      <c r="D25" s="23" t="s">
        <v>147</v>
      </c>
      <c r="E25" s="27">
        <v>0</v>
      </c>
      <c r="F25" s="27">
        <v>0</v>
      </c>
      <c r="G25" s="90" t="s">
        <v>429</v>
      </c>
    </row>
    <row r="26" spans="1:7" ht="24">
      <c r="A26" s="22"/>
      <c r="B26" s="22"/>
      <c r="C26" s="18" t="s">
        <v>156</v>
      </c>
      <c r="D26" s="23" t="s">
        <v>157</v>
      </c>
      <c r="E26" s="27">
        <v>180000</v>
      </c>
      <c r="F26" s="27">
        <v>172872.3</v>
      </c>
      <c r="G26" s="90">
        <f t="shared" si="0"/>
        <v>0.9604016666666666</v>
      </c>
    </row>
    <row r="27" spans="1:7" ht="36">
      <c r="A27" s="22"/>
      <c r="B27" s="22"/>
      <c r="C27" s="18" t="s">
        <v>158</v>
      </c>
      <c r="D27" s="23" t="s">
        <v>159</v>
      </c>
      <c r="E27" s="27">
        <v>101725</v>
      </c>
      <c r="F27" s="27">
        <v>703.95</v>
      </c>
      <c r="G27" s="90">
        <f t="shared" si="0"/>
        <v>0.006920127795527157</v>
      </c>
    </row>
    <row r="28" spans="1:7" ht="48">
      <c r="A28" s="22"/>
      <c r="B28" s="22"/>
      <c r="C28" s="18" t="s">
        <v>149</v>
      </c>
      <c r="D28" s="23" t="s">
        <v>150</v>
      </c>
      <c r="E28" s="27">
        <v>1412810</v>
      </c>
      <c r="F28" s="27">
        <v>648905.31</v>
      </c>
      <c r="G28" s="90">
        <f t="shared" si="0"/>
        <v>0.4593011869961283</v>
      </c>
    </row>
    <row r="29" spans="1:7" ht="12.75">
      <c r="A29" s="22"/>
      <c r="B29" s="22"/>
      <c r="C29" s="18" t="s">
        <v>160</v>
      </c>
      <c r="D29" s="23" t="s">
        <v>31</v>
      </c>
      <c r="E29" s="27">
        <v>500</v>
      </c>
      <c r="F29" s="27">
        <v>1099.3</v>
      </c>
      <c r="G29" s="90">
        <f t="shared" si="0"/>
        <v>2.1986</v>
      </c>
    </row>
    <row r="30" spans="1:7" ht="12.75">
      <c r="A30" s="22"/>
      <c r="B30" s="22"/>
      <c r="C30" s="18" t="s">
        <v>205</v>
      </c>
      <c r="D30" s="23" t="s">
        <v>32</v>
      </c>
      <c r="E30" s="27">
        <v>2500</v>
      </c>
      <c r="F30" s="27">
        <v>4739.76</v>
      </c>
      <c r="G30" s="90">
        <f t="shared" si="0"/>
        <v>1.895904</v>
      </c>
    </row>
    <row r="31" spans="1:7" ht="12.75">
      <c r="A31" s="22"/>
      <c r="B31" s="22"/>
      <c r="C31" s="18" t="s">
        <v>209</v>
      </c>
      <c r="D31" s="23" t="s">
        <v>48</v>
      </c>
      <c r="E31" s="27">
        <v>5000</v>
      </c>
      <c r="F31" s="27">
        <v>2061.34</v>
      </c>
      <c r="G31" s="90">
        <f t="shared" si="0"/>
        <v>0.412268</v>
      </c>
    </row>
    <row r="32" spans="1:7" ht="12" customHeight="1">
      <c r="A32" s="18" t="s">
        <v>161</v>
      </c>
      <c r="B32" s="22"/>
      <c r="C32" s="22"/>
      <c r="D32" s="23" t="s">
        <v>59</v>
      </c>
      <c r="E32" s="27">
        <f>SUM(E34)</f>
        <v>20000</v>
      </c>
      <c r="F32" s="27">
        <f>SUM(F34)</f>
        <v>8903.73</v>
      </c>
      <c r="G32" s="90">
        <f t="shared" si="0"/>
        <v>0.4451865</v>
      </c>
    </row>
    <row r="33" spans="1:7" ht="38.25" customHeight="1">
      <c r="A33" s="18"/>
      <c r="B33" s="22"/>
      <c r="C33" s="22"/>
      <c r="D33" s="23" t="s">
        <v>147</v>
      </c>
      <c r="E33" s="27">
        <v>0</v>
      </c>
      <c r="F33" s="27">
        <v>0</v>
      </c>
      <c r="G33" s="90" t="s">
        <v>429</v>
      </c>
    </row>
    <row r="34" spans="1:7" ht="12" customHeight="1">
      <c r="A34" s="22"/>
      <c r="B34" s="18" t="s">
        <v>162</v>
      </c>
      <c r="C34" s="22"/>
      <c r="D34" s="23" t="s">
        <v>62</v>
      </c>
      <c r="E34" s="27">
        <f>SUM(E36)</f>
        <v>20000</v>
      </c>
      <c r="F34" s="27">
        <f>SUM(F36)</f>
        <v>8903.73</v>
      </c>
      <c r="G34" s="90">
        <f t="shared" si="0"/>
        <v>0.4451865</v>
      </c>
    </row>
    <row r="35" spans="1:7" ht="36" customHeight="1">
      <c r="A35" s="22"/>
      <c r="B35" s="18"/>
      <c r="C35" s="22"/>
      <c r="D35" s="23" t="s">
        <v>147</v>
      </c>
      <c r="E35" s="27">
        <v>0</v>
      </c>
      <c r="F35" s="27">
        <v>0</v>
      </c>
      <c r="G35" s="90" t="s">
        <v>429</v>
      </c>
    </row>
    <row r="36" spans="1:7" ht="48">
      <c r="A36" s="22"/>
      <c r="B36" s="22"/>
      <c r="C36" s="18" t="s">
        <v>149</v>
      </c>
      <c r="D36" s="23" t="s">
        <v>150</v>
      </c>
      <c r="E36" s="27">
        <v>20000</v>
      </c>
      <c r="F36" s="27">
        <v>8903.73</v>
      </c>
      <c r="G36" s="90">
        <f t="shared" si="0"/>
        <v>0.4451865</v>
      </c>
    </row>
    <row r="37" spans="1:7" ht="12.75">
      <c r="A37" s="18" t="s">
        <v>163</v>
      </c>
      <c r="B37" s="22"/>
      <c r="C37" s="22"/>
      <c r="D37" s="23" t="s">
        <v>9</v>
      </c>
      <c r="E37" s="27">
        <f>SUM(E39,E43)</f>
        <v>176049</v>
      </c>
      <c r="F37" s="27">
        <f>SUM(F39,F43,F49)</f>
        <v>105704.64</v>
      </c>
      <c r="G37" s="90">
        <f t="shared" si="0"/>
        <v>0.6004273810132407</v>
      </c>
    </row>
    <row r="38" spans="1:7" ht="36.75" customHeight="1">
      <c r="A38" s="18"/>
      <c r="B38" s="22"/>
      <c r="C38" s="22"/>
      <c r="D38" s="23" t="s">
        <v>147</v>
      </c>
      <c r="E38" s="27">
        <v>0</v>
      </c>
      <c r="F38" s="27">
        <v>0</v>
      </c>
      <c r="G38" s="90" t="s">
        <v>429</v>
      </c>
    </row>
    <row r="39" spans="1:7" ht="12.75">
      <c r="A39" s="22"/>
      <c r="B39" s="18" t="s">
        <v>164</v>
      </c>
      <c r="C39" s="22"/>
      <c r="D39" s="23" t="s">
        <v>10</v>
      </c>
      <c r="E39" s="27">
        <f>SUM(E42)</f>
        <v>107049</v>
      </c>
      <c r="F39" s="27">
        <f>SUM(F41:F42)</f>
        <v>53574.3</v>
      </c>
      <c r="G39" s="90">
        <f t="shared" si="0"/>
        <v>0.5004652075217891</v>
      </c>
    </row>
    <row r="40" spans="1:7" ht="38.25" customHeight="1">
      <c r="A40" s="22"/>
      <c r="B40" s="18"/>
      <c r="C40" s="22"/>
      <c r="D40" s="23" t="s">
        <v>147</v>
      </c>
      <c r="E40" s="27">
        <v>0</v>
      </c>
      <c r="F40" s="27">
        <v>0</v>
      </c>
      <c r="G40" s="90" t="s">
        <v>429</v>
      </c>
    </row>
    <row r="41" spans="1:7" ht="12.75">
      <c r="A41" s="22"/>
      <c r="B41" s="18"/>
      <c r="C41" s="22" t="s">
        <v>209</v>
      </c>
      <c r="D41" s="23" t="s">
        <v>48</v>
      </c>
      <c r="E41" s="27">
        <v>0</v>
      </c>
      <c r="F41" s="27">
        <v>9.3</v>
      </c>
      <c r="G41" s="90" t="s">
        <v>429</v>
      </c>
    </row>
    <row r="42" spans="1:7" ht="48">
      <c r="A42" s="22"/>
      <c r="B42" s="22"/>
      <c r="C42" s="18" t="s">
        <v>165</v>
      </c>
      <c r="D42" s="23" t="s">
        <v>166</v>
      </c>
      <c r="E42" s="27">
        <v>107049</v>
      </c>
      <c r="F42" s="27">
        <v>53565</v>
      </c>
      <c r="G42" s="90">
        <f t="shared" si="0"/>
        <v>0.5003783314183224</v>
      </c>
    </row>
    <row r="43" spans="1:7" ht="12.75">
      <c r="A43" s="22"/>
      <c r="B43" s="18" t="s">
        <v>295</v>
      </c>
      <c r="C43" s="22"/>
      <c r="D43" s="23" t="s">
        <v>67</v>
      </c>
      <c r="E43" s="27">
        <f>SUM(E46:E48)</f>
        <v>69000</v>
      </c>
      <c r="F43" s="27">
        <f>SUM(F45:F48)</f>
        <v>51720.45</v>
      </c>
      <c r="G43" s="90">
        <f t="shared" si="0"/>
        <v>0.7495717391304347</v>
      </c>
    </row>
    <row r="44" spans="1:7" ht="35.25" customHeight="1">
      <c r="A44" s="22"/>
      <c r="B44" s="18"/>
      <c r="C44" s="22"/>
      <c r="D44" s="23" t="s">
        <v>147</v>
      </c>
      <c r="E44" s="27">
        <v>0</v>
      </c>
      <c r="F44" s="27">
        <v>0</v>
      </c>
      <c r="G44" s="90" t="s">
        <v>429</v>
      </c>
    </row>
    <row r="45" spans="1:7" ht="12.75">
      <c r="A45" s="22"/>
      <c r="B45" s="18"/>
      <c r="C45" s="22" t="s">
        <v>174</v>
      </c>
      <c r="D45" s="23" t="s">
        <v>123</v>
      </c>
      <c r="E45" s="27">
        <v>0</v>
      </c>
      <c r="F45" s="27">
        <v>3357.6</v>
      </c>
      <c r="G45" s="90" t="s">
        <v>429</v>
      </c>
    </row>
    <row r="46" spans="1:7" ht="12.75">
      <c r="A46" s="22"/>
      <c r="B46" s="22"/>
      <c r="C46" s="18" t="s">
        <v>153</v>
      </c>
      <c r="D46" s="23" t="s">
        <v>30</v>
      </c>
      <c r="E46" s="27">
        <v>2000</v>
      </c>
      <c r="F46" s="27">
        <v>6927.48</v>
      </c>
      <c r="G46" s="90">
        <f t="shared" si="0"/>
        <v>3.4637399999999996</v>
      </c>
    </row>
    <row r="47" spans="1:7" ht="48">
      <c r="A47" s="22"/>
      <c r="B47" s="22"/>
      <c r="C47" s="18" t="s">
        <v>149</v>
      </c>
      <c r="D47" s="23" t="s">
        <v>150</v>
      </c>
      <c r="E47" s="27">
        <v>57000</v>
      </c>
      <c r="F47" s="27">
        <v>20696.89</v>
      </c>
      <c r="G47" s="90">
        <f t="shared" si="0"/>
        <v>0.36310333333333333</v>
      </c>
    </row>
    <row r="48" spans="1:7" ht="12.75">
      <c r="A48" s="22"/>
      <c r="B48" s="22"/>
      <c r="C48" s="18" t="s">
        <v>209</v>
      </c>
      <c r="D48" s="23" t="s">
        <v>48</v>
      </c>
      <c r="E48" s="27">
        <v>10000</v>
      </c>
      <c r="F48" s="27">
        <v>20738.48</v>
      </c>
      <c r="G48" s="90">
        <f t="shared" si="0"/>
        <v>2.073848</v>
      </c>
    </row>
    <row r="49" spans="1:7" ht="12.75">
      <c r="A49" s="22"/>
      <c r="B49" s="22" t="s">
        <v>536</v>
      </c>
      <c r="C49" s="18"/>
      <c r="D49" s="23" t="s">
        <v>4</v>
      </c>
      <c r="E49" s="27">
        <v>0</v>
      </c>
      <c r="F49" s="27">
        <v>409.89</v>
      </c>
      <c r="G49" s="90" t="s">
        <v>429</v>
      </c>
    </row>
    <row r="50" spans="1:7" ht="39" customHeight="1">
      <c r="A50" s="22"/>
      <c r="B50" s="22"/>
      <c r="C50" s="18"/>
      <c r="D50" s="23" t="s">
        <v>147</v>
      </c>
      <c r="E50" s="27">
        <v>0</v>
      </c>
      <c r="F50" s="27">
        <v>0</v>
      </c>
      <c r="G50" s="90" t="s">
        <v>429</v>
      </c>
    </row>
    <row r="51" spans="1:7" ht="12.75">
      <c r="A51" s="22"/>
      <c r="B51" s="22"/>
      <c r="C51" s="18" t="s">
        <v>209</v>
      </c>
      <c r="D51" s="23" t="s">
        <v>48</v>
      </c>
      <c r="E51" s="27">
        <v>0</v>
      </c>
      <c r="F51" s="27">
        <v>409.89</v>
      </c>
      <c r="G51" s="90" t="s">
        <v>429</v>
      </c>
    </row>
    <row r="52" spans="1:7" ht="24">
      <c r="A52" s="18" t="s">
        <v>167</v>
      </c>
      <c r="B52" s="22"/>
      <c r="C52" s="22"/>
      <c r="D52" s="23" t="s">
        <v>168</v>
      </c>
      <c r="E52" s="27">
        <f>SUM(E54)</f>
        <v>2324</v>
      </c>
      <c r="F52" s="27">
        <f>SUM(F54)</f>
        <v>1158</v>
      </c>
      <c r="G52" s="90">
        <f t="shared" si="0"/>
        <v>0.49827882960413084</v>
      </c>
    </row>
    <row r="53" spans="1:7" ht="35.25" customHeight="1">
      <c r="A53" s="18"/>
      <c r="B53" s="22"/>
      <c r="C53" s="22"/>
      <c r="D53" s="23" t="s">
        <v>147</v>
      </c>
      <c r="E53" s="27">
        <v>0</v>
      </c>
      <c r="F53" s="27">
        <v>0</v>
      </c>
      <c r="G53" s="90" t="s">
        <v>429</v>
      </c>
    </row>
    <row r="54" spans="1:7" ht="24">
      <c r="A54" s="22"/>
      <c r="B54" s="18" t="s">
        <v>169</v>
      </c>
      <c r="C54" s="22"/>
      <c r="D54" s="23" t="s">
        <v>118</v>
      </c>
      <c r="E54" s="27">
        <f>SUM(E56)</f>
        <v>2324</v>
      </c>
      <c r="F54" s="27">
        <f>SUM(F56)</f>
        <v>1158</v>
      </c>
      <c r="G54" s="90">
        <f t="shared" si="0"/>
        <v>0.49827882960413084</v>
      </c>
    </row>
    <row r="55" spans="1:7" ht="37.5" customHeight="1">
      <c r="A55" s="22"/>
      <c r="B55" s="18"/>
      <c r="C55" s="22"/>
      <c r="D55" s="23" t="s">
        <v>147</v>
      </c>
      <c r="E55" s="27">
        <v>0</v>
      </c>
      <c r="F55" s="27">
        <v>0</v>
      </c>
      <c r="G55" s="90" t="s">
        <v>429</v>
      </c>
    </row>
    <row r="56" spans="1:7" ht="48">
      <c r="A56" s="22"/>
      <c r="B56" s="22"/>
      <c r="C56" s="18" t="s">
        <v>165</v>
      </c>
      <c r="D56" s="23" t="s">
        <v>166</v>
      </c>
      <c r="E56" s="27">
        <v>2324</v>
      </c>
      <c r="F56" s="27">
        <v>1158</v>
      </c>
      <c r="G56" s="90">
        <f t="shared" si="0"/>
        <v>0.49827882960413084</v>
      </c>
    </row>
    <row r="57" spans="1:7" ht="15" customHeight="1">
      <c r="A57" s="18" t="s">
        <v>170</v>
      </c>
      <c r="B57" s="22"/>
      <c r="C57" s="22"/>
      <c r="D57" s="23" t="s">
        <v>115</v>
      </c>
      <c r="E57" s="27">
        <f>SUM(E59)</f>
        <v>1200</v>
      </c>
      <c r="F57" s="27">
        <f>SUM(F59)</f>
        <v>0</v>
      </c>
      <c r="G57" s="90">
        <f t="shared" si="0"/>
        <v>0</v>
      </c>
    </row>
    <row r="58" spans="1:7" ht="37.5" customHeight="1">
      <c r="A58" s="18"/>
      <c r="B58" s="22"/>
      <c r="C58" s="22"/>
      <c r="D58" s="23" t="s">
        <v>147</v>
      </c>
      <c r="E58" s="27">
        <v>0</v>
      </c>
      <c r="F58" s="27">
        <v>0</v>
      </c>
      <c r="G58" s="90" t="s">
        <v>429</v>
      </c>
    </row>
    <row r="59" spans="1:7" ht="12.75">
      <c r="A59" s="22"/>
      <c r="B59" s="18" t="s">
        <v>171</v>
      </c>
      <c r="C59" s="22"/>
      <c r="D59" s="23" t="s">
        <v>116</v>
      </c>
      <c r="E59" s="27">
        <f>SUM(E61)</f>
        <v>1200</v>
      </c>
      <c r="F59" s="27">
        <f>SUM(F61)</f>
        <v>0</v>
      </c>
      <c r="G59" s="90">
        <f t="shared" si="0"/>
        <v>0</v>
      </c>
    </row>
    <row r="60" spans="1:7" ht="36.75" customHeight="1">
      <c r="A60" s="22"/>
      <c r="B60" s="18"/>
      <c r="C60" s="22"/>
      <c r="D60" s="23" t="s">
        <v>147</v>
      </c>
      <c r="E60" s="27">
        <v>0</v>
      </c>
      <c r="F60" s="27">
        <v>0</v>
      </c>
      <c r="G60" s="90" t="s">
        <v>429</v>
      </c>
    </row>
    <row r="61" spans="1:7" ht="48">
      <c r="A61" s="22"/>
      <c r="B61" s="22"/>
      <c r="C61" s="18" t="s">
        <v>165</v>
      </c>
      <c r="D61" s="23" t="s">
        <v>166</v>
      </c>
      <c r="E61" s="27">
        <v>1200</v>
      </c>
      <c r="F61" s="27">
        <v>0</v>
      </c>
      <c r="G61" s="90">
        <f t="shared" si="0"/>
        <v>0</v>
      </c>
    </row>
    <row r="62" spans="1:7" ht="12.75">
      <c r="A62" s="18" t="s">
        <v>172</v>
      </c>
      <c r="B62" s="22"/>
      <c r="C62" s="22"/>
      <c r="D62" s="23" t="s">
        <v>11</v>
      </c>
      <c r="E62" s="27">
        <f>SUM(E64)</f>
        <v>2500</v>
      </c>
      <c r="F62" s="27">
        <f>SUM(F64)</f>
        <v>3313.45</v>
      </c>
      <c r="G62" s="90">
        <f t="shared" si="0"/>
        <v>1.32538</v>
      </c>
    </row>
    <row r="63" spans="1:7" ht="37.5" customHeight="1">
      <c r="A63" s="18"/>
      <c r="B63" s="22"/>
      <c r="C63" s="22"/>
      <c r="D63" s="23" t="s">
        <v>147</v>
      </c>
      <c r="E63" s="27">
        <v>0</v>
      </c>
      <c r="F63" s="27">
        <v>0</v>
      </c>
      <c r="G63" s="90" t="s">
        <v>429</v>
      </c>
    </row>
    <row r="64" spans="1:7" ht="12.75">
      <c r="A64" s="22"/>
      <c r="B64" s="18" t="s">
        <v>173</v>
      </c>
      <c r="C64" s="22"/>
      <c r="D64" s="23" t="s">
        <v>379</v>
      </c>
      <c r="E64" s="27">
        <f>SUM(E66)</f>
        <v>2500</v>
      </c>
      <c r="F64" s="27">
        <f>SUM(F66)</f>
        <v>3313.45</v>
      </c>
      <c r="G64" s="90">
        <f t="shared" si="0"/>
        <v>1.32538</v>
      </c>
    </row>
    <row r="65" spans="1:7" ht="35.25" customHeight="1">
      <c r="A65" s="22"/>
      <c r="B65" s="18"/>
      <c r="C65" s="22"/>
      <c r="D65" s="23" t="s">
        <v>147</v>
      </c>
      <c r="E65" s="27">
        <v>0</v>
      </c>
      <c r="F65" s="27">
        <v>0</v>
      </c>
      <c r="G65" s="90" t="s">
        <v>429</v>
      </c>
    </row>
    <row r="66" spans="1:7" ht="12.75">
      <c r="A66" s="22"/>
      <c r="B66" s="22"/>
      <c r="C66" s="18" t="s">
        <v>174</v>
      </c>
      <c r="D66" s="23" t="s">
        <v>123</v>
      </c>
      <c r="E66" s="27">
        <v>2500</v>
      </c>
      <c r="F66" s="27">
        <v>3313.45</v>
      </c>
      <c r="G66" s="90">
        <f t="shared" si="0"/>
        <v>1.32538</v>
      </c>
    </row>
    <row r="67" spans="1:7" ht="36">
      <c r="A67" s="18" t="s">
        <v>175</v>
      </c>
      <c r="B67" s="22"/>
      <c r="C67" s="22"/>
      <c r="D67" s="23" t="s">
        <v>176</v>
      </c>
      <c r="E67" s="27">
        <f>SUM(E69,E73,E82,E92,E97)</f>
        <v>10203178</v>
      </c>
      <c r="F67" s="27">
        <f>SUM(F69,F73,F82,F92,F97)</f>
        <v>5156869.35</v>
      </c>
      <c r="G67" s="90">
        <f t="shared" si="0"/>
        <v>0.5054179540923426</v>
      </c>
    </row>
    <row r="68" spans="1:7" ht="36" customHeight="1">
      <c r="A68" s="18"/>
      <c r="B68" s="22"/>
      <c r="C68" s="22"/>
      <c r="D68" s="23" t="s">
        <v>147</v>
      </c>
      <c r="E68" s="27">
        <v>0</v>
      </c>
      <c r="F68" s="27">
        <v>0</v>
      </c>
      <c r="G68" s="90" t="s">
        <v>429</v>
      </c>
    </row>
    <row r="69" spans="1:7" ht="12" customHeight="1">
      <c r="A69" s="22"/>
      <c r="B69" s="18" t="s">
        <v>177</v>
      </c>
      <c r="C69" s="22"/>
      <c r="D69" s="23" t="s">
        <v>13</v>
      </c>
      <c r="E69" s="27">
        <f>SUM(E71)</f>
        <v>12000</v>
      </c>
      <c r="F69" s="27">
        <f>SUM(F71:F72)</f>
        <v>5268.67</v>
      </c>
      <c r="G69" s="90">
        <f t="shared" si="0"/>
        <v>0.4390558333333333</v>
      </c>
    </row>
    <row r="70" spans="1:7" ht="37.5" customHeight="1">
      <c r="A70" s="22"/>
      <c r="B70" s="18"/>
      <c r="C70" s="22"/>
      <c r="D70" s="23" t="s">
        <v>147</v>
      </c>
      <c r="E70" s="27">
        <v>0</v>
      </c>
      <c r="F70" s="27">
        <v>0</v>
      </c>
      <c r="G70" s="90" t="s">
        <v>429</v>
      </c>
    </row>
    <row r="71" spans="1:7" ht="24">
      <c r="A71" s="22"/>
      <c r="B71" s="22"/>
      <c r="C71" s="18" t="s">
        <v>178</v>
      </c>
      <c r="D71" s="23" t="s">
        <v>179</v>
      </c>
      <c r="E71" s="27">
        <v>12000</v>
      </c>
      <c r="F71" s="27">
        <v>5191.22</v>
      </c>
      <c r="G71" s="90">
        <f t="shared" si="0"/>
        <v>0.43260166666666666</v>
      </c>
    </row>
    <row r="72" spans="1:7" ht="12.75">
      <c r="A72" s="22"/>
      <c r="B72" s="22"/>
      <c r="C72" s="18" t="s">
        <v>187</v>
      </c>
      <c r="D72" s="23" t="s">
        <v>33</v>
      </c>
      <c r="E72" s="27">
        <v>0</v>
      </c>
      <c r="F72" s="27">
        <v>77.45</v>
      </c>
      <c r="G72" s="90" t="s">
        <v>429</v>
      </c>
    </row>
    <row r="73" spans="1:7" ht="36">
      <c r="A73" s="22"/>
      <c r="B73" s="18" t="s">
        <v>180</v>
      </c>
      <c r="C73" s="22"/>
      <c r="D73" s="23" t="s">
        <v>181</v>
      </c>
      <c r="E73" s="27">
        <f>SUM(E75:E81)</f>
        <v>2638703</v>
      </c>
      <c r="F73" s="27">
        <f>SUM(F75:F81)</f>
        <v>1703771.6199999999</v>
      </c>
      <c r="G73" s="90">
        <f t="shared" si="0"/>
        <v>0.6456852552181885</v>
      </c>
    </row>
    <row r="74" spans="1:7" ht="36" customHeight="1">
      <c r="A74" s="22"/>
      <c r="B74" s="18"/>
      <c r="C74" s="22"/>
      <c r="D74" s="23" t="s">
        <v>147</v>
      </c>
      <c r="E74" s="27">
        <v>0</v>
      </c>
      <c r="F74" s="27">
        <v>0</v>
      </c>
      <c r="G74" s="90" t="s">
        <v>429</v>
      </c>
    </row>
    <row r="75" spans="1:7" ht="12" customHeight="1">
      <c r="A75" s="22"/>
      <c r="B75" s="22"/>
      <c r="C75" s="18" t="s">
        <v>182</v>
      </c>
      <c r="D75" s="23" t="s">
        <v>34</v>
      </c>
      <c r="E75" s="27">
        <v>2000000</v>
      </c>
      <c r="F75" s="27">
        <v>1422254.22</v>
      </c>
      <c r="G75" s="90">
        <f t="shared" si="0"/>
        <v>0.71112711</v>
      </c>
    </row>
    <row r="76" spans="1:7" ht="12" customHeight="1">
      <c r="A76" s="22"/>
      <c r="B76" s="22"/>
      <c r="C76" s="18" t="s">
        <v>183</v>
      </c>
      <c r="D76" s="23" t="s">
        <v>35</v>
      </c>
      <c r="E76" s="27">
        <v>577120</v>
      </c>
      <c r="F76" s="27">
        <v>258446.2</v>
      </c>
      <c r="G76" s="90">
        <f aca="true" t="shared" si="2" ref="G76:G144">F76/E76</f>
        <v>0.4478205572497921</v>
      </c>
    </row>
    <row r="77" spans="1:7" ht="12" customHeight="1">
      <c r="A77" s="22"/>
      <c r="B77" s="22"/>
      <c r="C77" s="18" t="s">
        <v>184</v>
      </c>
      <c r="D77" s="23" t="s">
        <v>36</v>
      </c>
      <c r="E77" s="27">
        <v>3763</v>
      </c>
      <c r="F77" s="27">
        <v>1696</v>
      </c>
      <c r="G77" s="90">
        <f t="shared" si="2"/>
        <v>0.4507042253521127</v>
      </c>
    </row>
    <row r="78" spans="1:7" ht="12" customHeight="1">
      <c r="A78" s="22"/>
      <c r="B78" s="22"/>
      <c r="C78" s="18" t="s">
        <v>185</v>
      </c>
      <c r="D78" s="23" t="s">
        <v>37</v>
      </c>
      <c r="E78" s="27">
        <v>28000</v>
      </c>
      <c r="F78" s="27">
        <v>13614</v>
      </c>
      <c r="G78" s="90">
        <f t="shared" si="2"/>
        <v>0.4862142857142857</v>
      </c>
    </row>
    <row r="79" spans="1:7" ht="12" customHeight="1">
      <c r="A79" s="22"/>
      <c r="B79" s="22"/>
      <c r="C79" s="18" t="s">
        <v>186</v>
      </c>
      <c r="D79" s="23" t="s">
        <v>38</v>
      </c>
      <c r="E79" s="27">
        <v>13500</v>
      </c>
      <c r="F79" s="27">
        <v>0</v>
      </c>
      <c r="G79" s="90">
        <f t="shared" si="2"/>
        <v>0</v>
      </c>
    </row>
    <row r="80" spans="1:7" ht="12.75">
      <c r="A80" s="22"/>
      <c r="B80" s="22"/>
      <c r="C80" s="18" t="s">
        <v>187</v>
      </c>
      <c r="D80" s="23" t="s">
        <v>33</v>
      </c>
      <c r="E80" s="27">
        <v>15000</v>
      </c>
      <c r="F80" s="27">
        <v>6478.2</v>
      </c>
      <c r="G80" s="90">
        <f t="shared" si="2"/>
        <v>0.43188</v>
      </c>
    </row>
    <row r="81" spans="1:7" ht="24">
      <c r="A81" s="22"/>
      <c r="B81" s="22"/>
      <c r="C81" s="18" t="s">
        <v>188</v>
      </c>
      <c r="D81" s="23" t="s">
        <v>110</v>
      </c>
      <c r="E81" s="27">
        <v>1320</v>
      </c>
      <c r="F81" s="27">
        <v>1283</v>
      </c>
      <c r="G81" s="90">
        <f t="shared" si="2"/>
        <v>0.9719696969696969</v>
      </c>
    </row>
    <row r="82" spans="1:7" ht="48">
      <c r="A82" s="22"/>
      <c r="B82" s="18" t="s">
        <v>189</v>
      </c>
      <c r="C82" s="22"/>
      <c r="D82" s="23" t="s">
        <v>190</v>
      </c>
      <c r="E82" s="27">
        <f>SUM(E84:E91)</f>
        <v>2403150</v>
      </c>
      <c r="F82" s="27">
        <f>SUM(F84:F91)</f>
        <v>1307049.8499999999</v>
      </c>
      <c r="G82" s="90">
        <f t="shared" si="2"/>
        <v>0.5438902482158833</v>
      </c>
    </row>
    <row r="83" spans="1:7" ht="37.5" customHeight="1">
      <c r="A83" s="22"/>
      <c r="B83" s="18"/>
      <c r="C83" s="22"/>
      <c r="D83" s="23" t="s">
        <v>147</v>
      </c>
      <c r="E83" s="27">
        <v>0</v>
      </c>
      <c r="F83" s="27">
        <v>0</v>
      </c>
      <c r="G83" s="90" t="s">
        <v>429</v>
      </c>
    </row>
    <row r="84" spans="1:7" ht="12.75">
      <c r="A84" s="22"/>
      <c r="B84" s="22"/>
      <c r="C84" s="18" t="s">
        <v>182</v>
      </c>
      <c r="D84" s="23" t="s">
        <v>34</v>
      </c>
      <c r="E84" s="27">
        <v>1205000</v>
      </c>
      <c r="F84" s="27">
        <v>793130.87</v>
      </c>
      <c r="G84" s="90">
        <f t="shared" si="2"/>
        <v>0.6581998921161826</v>
      </c>
    </row>
    <row r="85" spans="1:7" ht="15" customHeight="1">
      <c r="A85" s="22"/>
      <c r="B85" s="22"/>
      <c r="C85" s="18" t="s">
        <v>183</v>
      </c>
      <c r="D85" s="23" t="s">
        <v>35</v>
      </c>
      <c r="E85" s="27">
        <v>578200</v>
      </c>
      <c r="F85" s="27">
        <v>241323.75</v>
      </c>
      <c r="G85" s="90">
        <f t="shared" si="2"/>
        <v>0.4173707194742304</v>
      </c>
    </row>
    <row r="86" spans="1:7" ht="12" customHeight="1">
      <c r="A86" s="22"/>
      <c r="B86" s="22"/>
      <c r="C86" s="18" t="s">
        <v>184</v>
      </c>
      <c r="D86" s="23" t="s">
        <v>36</v>
      </c>
      <c r="E86" s="27">
        <v>700</v>
      </c>
      <c r="F86" s="27">
        <v>496.57</v>
      </c>
      <c r="G86" s="90">
        <f t="shared" si="2"/>
        <v>0.7093857142857143</v>
      </c>
    </row>
    <row r="87" spans="1:7" ht="12.75">
      <c r="A87" s="22"/>
      <c r="B87" s="22"/>
      <c r="C87" s="18" t="s">
        <v>185</v>
      </c>
      <c r="D87" s="23" t="s">
        <v>37</v>
      </c>
      <c r="E87" s="27">
        <v>160000</v>
      </c>
      <c r="F87" s="27">
        <v>69831.8</v>
      </c>
      <c r="G87" s="90">
        <f t="shared" si="2"/>
        <v>0.43644875</v>
      </c>
    </row>
    <row r="88" spans="1:7" ht="12.75">
      <c r="A88" s="22"/>
      <c r="B88" s="22"/>
      <c r="C88" s="18" t="s">
        <v>191</v>
      </c>
      <c r="D88" s="23" t="s">
        <v>39</v>
      </c>
      <c r="E88" s="27">
        <v>31250</v>
      </c>
      <c r="F88" s="27">
        <v>7851</v>
      </c>
      <c r="G88" s="90">
        <f t="shared" si="2"/>
        <v>0.251232</v>
      </c>
    </row>
    <row r="89" spans="1:7" ht="12.75">
      <c r="A89" s="22"/>
      <c r="B89" s="22"/>
      <c r="C89" s="18" t="s">
        <v>192</v>
      </c>
      <c r="D89" s="23" t="s">
        <v>40</v>
      </c>
      <c r="E89" s="27">
        <v>68000</v>
      </c>
      <c r="F89" s="27">
        <v>33162</v>
      </c>
      <c r="G89" s="90">
        <f t="shared" si="2"/>
        <v>0.48767647058823527</v>
      </c>
    </row>
    <row r="90" spans="1:7" ht="12" customHeight="1">
      <c r="A90" s="22"/>
      <c r="B90" s="22"/>
      <c r="C90" s="18" t="s">
        <v>186</v>
      </c>
      <c r="D90" s="23" t="s">
        <v>38</v>
      </c>
      <c r="E90" s="27">
        <v>350000</v>
      </c>
      <c r="F90" s="27">
        <v>144395.66</v>
      </c>
      <c r="G90" s="90">
        <f t="shared" si="2"/>
        <v>0.41255902857142857</v>
      </c>
    </row>
    <row r="91" spans="1:7" ht="12.75">
      <c r="A91" s="22"/>
      <c r="B91" s="22"/>
      <c r="C91" s="18" t="s">
        <v>187</v>
      </c>
      <c r="D91" s="23" t="s">
        <v>33</v>
      </c>
      <c r="E91" s="27">
        <v>10000</v>
      </c>
      <c r="F91" s="27">
        <v>16858.2</v>
      </c>
      <c r="G91" s="90">
        <f t="shared" si="2"/>
        <v>1.68582</v>
      </c>
    </row>
    <row r="92" spans="1:7" ht="24">
      <c r="A92" s="22"/>
      <c r="B92" s="18" t="s">
        <v>193</v>
      </c>
      <c r="C92" s="22"/>
      <c r="D92" s="23" t="s">
        <v>194</v>
      </c>
      <c r="E92" s="27">
        <f>SUM(E94:E96)</f>
        <v>220868</v>
      </c>
      <c r="F92" s="27">
        <f>SUM(F94:F96)</f>
        <v>131968.47</v>
      </c>
      <c r="G92" s="90">
        <f t="shared" si="2"/>
        <v>0.5974992755854175</v>
      </c>
    </row>
    <row r="93" spans="1:7" ht="35.25" customHeight="1">
      <c r="A93" s="22"/>
      <c r="B93" s="18"/>
      <c r="C93" s="22"/>
      <c r="D93" s="23" t="s">
        <v>147</v>
      </c>
      <c r="E93" s="27">
        <v>0</v>
      </c>
      <c r="F93" s="27">
        <v>0</v>
      </c>
      <c r="G93" s="90" t="s">
        <v>429</v>
      </c>
    </row>
    <row r="94" spans="1:7" ht="12.75">
      <c r="A94" s="22"/>
      <c r="B94" s="22"/>
      <c r="C94" s="18" t="s">
        <v>195</v>
      </c>
      <c r="D94" s="23" t="s">
        <v>41</v>
      </c>
      <c r="E94" s="27">
        <v>50000</v>
      </c>
      <c r="F94" s="27">
        <v>21649.27</v>
      </c>
      <c r="G94" s="90">
        <f t="shared" si="2"/>
        <v>0.4329854</v>
      </c>
    </row>
    <row r="95" spans="1:7" ht="12.75">
      <c r="A95" s="22"/>
      <c r="B95" s="22"/>
      <c r="C95" s="18" t="s">
        <v>196</v>
      </c>
      <c r="D95" s="23" t="s">
        <v>42</v>
      </c>
      <c r="E95" s="27">
        <v>30000</v>
      </c>
      <c r="F95" s="27">
        <v>11193.6</v>
      </c>
      <c r="G95" s="90">
        <f t="shared" si="2"/>
        <v>0.37312</v>
      </c>
    </row>
    <row r="96" spans="1:7" ht="36">
      <c r="A96" s="22"/>
      <c r="B96" s="22"/>
      <c r="C96" s="18" t="s">
        <v>158</v>
      </c>
      <c r="D96" s="23" t="s">
        <v>159</v>
      </c>
      <c r="E96" s="27">
        <v>140868</v>
      </c>
      <c r="F96" s="27">
        <v>99125.6</v>
      </c>
      <c r="G96" s="90">
        <f t="shared" si="2"/>
        <v>0.70367720135162</v>
      </c>
    </row>
    <row r="97" spans="1:7" ht="24">
      <c r="A97" s="22"/>
      <c r="B97" s="18" t="s">
        <v>197</v>
      </c>
      <c r="C97" s="22"/>
      <c r="D97" s="23" t="s">
        <v>14</v>
      </c>
      <c r="E97" s="27">
        <f>SUM(E99:E100)</f>
        <v>4928457</v>
      </c>
      <c r="F97" s="27">
        <f>SUM(F99:F100)</f>
        <v>2008810.74</v>
      </c>
      <c r="G97" s="90">
        <f t="shared" si="2"/>
        <v>0.4075942511013082</v>
      </c>
    </row>
    <row r="98" spans="1:7" ht="36" customHeight="1">
      <c r="A98" s="22"/>
      <c r="B98" s="18"/>
      <c r="C98" s="22"/>
      <c r="D98" s="23" t="s">
        <v>147</v>
      </c>
      <c r="E98" s="27">
        <v>0</v>
      </c>
      <c r="F98" s="27">
        <v>0</v>
      </c>
      <c r="G98" s="90" t="s">
        <v>429</v>
      </c>
    </row>
    <row r="99" spans="1:7" ht="15" customHeight="1">
      <c r="A99" s="22"/>
      <c r="B99" s="22"/>
      <c r="C99" s="18" t="s">
        <v>198</v>
      </c>
      <c r="D99" s="23" t="s">
        <v>43</v>
      </c>
      <c r="E99" s="27">
        <v>4850457</v>
      </c>
      <c r="F99" s="27">
        <v>1969398</v>
      </c>
      <c r="G99" s="90">
        <f t="shared" si="2"/>
        <v>0.40602318503184337</v>
      </c>
    </row>
    <row r="100" spans="1:7" ht="12" customHeight="1">
      <c r="A100" s="22"/>
      <c r="B100" s="22"/>
      <c r="C100" s="18" t="s">
        <v>199</v>
      </c>
      <c r="D100" s="23" t="s">
        <v>44</v>
      </c>
      <c r="E100" s="27">
        <v>78000</v>
      </c>
      <c r="F100" s="27">
        <v>39412.74</v>
      </c>
      <c r="G100" s="90">
        <f t="shared" si="2"/>
        <v>0.5052915384615384</v>
      </c>
    </row>
    <row r="101" spans="1:7" ht="21" customHeight="1">
      <c r="A101" s="18" t="s">
        <v>200</v>
      </c>
      <c r="B101" s="22"/>
      <c r="C101" s="22"/>
      <c r="D101" s="23" t="s">
        <v>15</v>
      </c>
      <c r="E101" s="27">
        <f>SUM(E103,E106,E109,E112)</f>
        <v>12245536</v>
      </c>
      <c r="F101" s="27">
        <f>SUM(F103,F106,F109,F112)</f>
        <v>7076051.3</v>
      </c>
      <c r="G101" s="90">
        <f t="shared" si="2"/>
        <v>0.5778474131307931</v>
      </c>
    </row>
    <row r="102" spans="1:7" ht="35.25" customHeight="1">
      <c r="A102" s="18"/>
      <c r="B102" s="22"/>
      <c r="C102" s="22"/>
      <c r="D102" s="23" t="s">
        <v>147</v>
      </c>
      <c r="E102" s="27">
        <v>0</v>
      </c>
      <c r="F102" s="27">
        <v>0</v>
      </c>
      <c r="G102" s="90" t="s">
        <v>429</v>
      </c>
    </row>
    <row r="103" spans="1:7" ht="24">
      <c r="A103" s="22"/>
      <c r="B103" s="18" t="s">
        <v>201</v>
      </c>
      <c r="C103" s="22"/>
      <c r="D103" s="23" t="s">
        <v>119</v>
      </c>
      <c r="E103" s="27">
        <f>SUM(E105)</f>
        <v>8269994</v>
      </c>
      <c r="F103" s="27">
        <f>SUM(F105)</f>
        <v>5089224</v>
      </c>
      <c r="G103" s="90">
        <f t="shared" si="2"/>
        <v>0.6153842433259323</v>
      </c>
    </row>
    <row r="104" spans="1:7" ht="37.5" customHeight="1">
      <c r="A104" s="22"/>
      <c r="B104" s="18"/>
      <c r="C104" s="22"/>
      <c r="D104" s="23" t="s">
        <v>147</v>
      </c>
      <c r="E104" s="27">
        <v>0</v>
      </c>
      <c r="F104" s="27">
        <v>0</v>
      </c>
      <c r="G104" s="90" t="s">
        <v>429</v>
      </c>
    </row>
    <row r="105" spans="1:7" ht="12.75">
      <c r="A105" s="22"/>
      <c r="B105" s="22"/>
      <c r="C105" s="18" t="s">
        <v>202</v>
      </c>
      <c r="D105" s="23" t="s">
        <v>45</v>
      </c>
      <c r="E105" s="27">
        <v>8269994</v>
      </c>
      <c r="F105" s="27">
        <v>5089224</v>
      </c>
      <c r="G105" s="90">
        <f t="shared" si="2"/>
        <v>0.6153842433259323</v>
      </c>
    </row>
    <row r="106" spans="1:7" ht="15" customHeight="1">
      <c r="A106" s="22"/>
      <c r="B106" s="18" t="s">
        <v>203</v>
      </c>
      <c r="C106" s="22"/>
      <c r="D106" s="23" t="s">
        <v>16</v>
      </c>
      <c r="E106" s="27">
        <f>SUM(E108)</f>
        <v>3952049</v>
      </c>
      <c r="F106" s="27">
        <f>SUM(F108)</f>
        <v>1976022</v>
      </c>
      <c r="G106" s="90">
        <f t="shared" si="2"/>
        <v>0.49999936741675016</v>
      </c>
    </row>
    <row r="107" spans="1:7" ht="36.75" customHeight="1">
      <c r="A107" s="22"/>
      <c r="B107" s="18"/>
      <c r="C107" s="22"/>
      <c r="D107" s="23" t="s">
        <v>147</v>
      </c>
      <c r="E107" s="27">
        <v>0</v>
      </c>
      <c r="F107" s="27">
        <v>0</v>
      </c>
      <c r="G107" s="90" t="s">
        <v>429</v>
      </c>
    </row>
    <row r="108" spans="1:7" ht="12" customHeight="1">
      <c r="A108" s="22"/>
      <c r="B108" s="22"/>
      <c r="C108" s="18" t="s">
        <v>202</v>
      </c>
      <c r="D108" s="23" t="s">
        <v>45</v>
      </c>
      <c r="E108" s="27">
        <v>3952049</v>
      </c>
      <c r="F108" s="27">
        <v>1976022</v>
      </c>
      <c r="G108" s="90">
        <f t="shared" si="2"/>
        <v>0.49999936741675016</v>
      </c>
    </row>
    <row r="109" spans="1:7" ht="12.75">
      <c r="A109" s="22"/>
      <c r="B109" s="18" t="s">
        <v>204</v>
      </c>
      <c r="C109" s="22"/>
      <c r="D109" s="23" t="s">
        <v>109</v>
      </c>
      <c r="E109" s="27">
        <f>SUM(E111)</f>
        <v>20000</v>
      </c>
      <c r="F109" s="27">
        <f>SUM(F111)</f>
        <v>9059.3</v>
      </c>
      <c r="G109" s="90">
        <f t="shared" si="2"/>
        <v>0.45296499999999995</v>
      </c>
    </row>
    <row r="110" spans="1:7" ht="36.75" customHeight="1">
      <c r="A110" s="22"/>
      <c r="B110" s="18"/>
      <c r="C110" s="22"/>
      <c r="D110" s="23" t="s">
        <v>147</v>
      </c>
      <c r="E110" s="27">
        <v>0</v>
      </c>
      <c r="F110" s="27">
        <v>0</v>
      </c>
      <c r="G110" s="90" t="s">
        <v>429</v>
      </c>
    </row>
    <row r="111" spans="1:7" ht="12" customHeight="1">
      <c r="A111" s="22"/>
      <c r="B111" s="22"/>
      <c r="C111" s="18" t="s">
        <v>205</v>
      </c>
      <c r="D111" s="23" t="s">
        <v>32</v>
      </c>
      <c r="E111" s="27">
        <v>20000</v>
      </c>
      <c r="F111" s="27">
        <v>9059.3</v>
      </c>
      <c r="G111" s="90">
        <f t="shared" si="2"/>
        <v>0.45296499999999995</v>
      </c>
    </row>
    <row r="112" spans="1:7" ht="12.75">
      <c r="A112" s="22"/>
      <c r="B112" s="18" t="s">
        <v>206</v>
      </c>
      <c r="C112" s="22"/>
      <c r="D112" s="23" t="s">
        <v>17</v>
      </c>
      <c r="E112" s="27">
        <f>SUM(E114)</f>
        <v>3493</v>
      </c>
      <c r="F112" s="27">
        <f>SUM(F114)</f>
        <v>1746</v>
      </c>
      <c r="G112" s="90">
        <f t="shared" si="2"/>
        <v>0.49985685657028345</v>
      </c>
    </row>
    <row r="113" spans="1:7" ht="36.75" customHeight="1">
      <c r="A113" s="22"/>
      <c r="B113" s="18"/>
      <c r="C113" s="22"/>
      <c r="D113" s="23" t="s">
        <v>147</v>
      </c>
      <c r="E113" s="27">
        <v>0</v>
      </c>
      <c r="F113" s="27">
        <v>0</v>
      </c>
      <c r="G113" s="90" t="s">
        <v>429</v>
      </c>
    </row>
    <row r="114" spans="1:7" ht="12.75">
      <c r="A114" s="22"/>
      <c r="B114" s="22"/>
      <c r="C114" s="18" t="s">
        <v>202</v>
      </c>
      <c r="D114" s="23" t="s">
        <v>45</v>
      </c>
      <c r="E114" s="27">
        <v>3493</v>
      </c>
      <c r="F114" s="27">
        <v>1746</v>
      </c>
      <c r="G114" s="90">
        <f t="shared" si="2"/>
        <v>0.49985685657028345</v>
      </c>
    </row>
    <row r="115" spans="1:7" ht="12.75">
      <c r="A115" s="18" t="s">
        <v>207</v>
      </c>
      <c r="B115" s="22"/>
      <c r="C115" s="22"/>
      <c r="D115" s="23" t="s">
        <v>18</v>
      </c>
      <c r="E115" s="27">
        <f>SUM(E117,E128,E133)</f>
        <v>674109</v>
      </c>
      <c r="F115" s="27">
        <f>SUM(F117,F125,F128,F133,F139)</f>
        <v>327478.13999999996</v>
      </c>
      <c r="G115" s="90">
        <f t="shared" si="2"/>
        <v>0.48579404814354943</v>
      </c>
    </row>
    <row r="116" spans="1:7" ht="38.25" customHeight="1">
      <c r="A116" s="18"/>
      <c r="B116" s="22"/>
      <c r="C116" s="22"/>
      <c r="D116" s="23" t="s">
        <v>147</v>
      </c>
      <c r="E116" s="27">
        <f>SUM(E118,E129,E134)</f>
        <v>31380</v>
      </c>
      <c r="F116" s="27">
        <f>SUM(F118,F129,F134)</f>
        <v>31380</v>
      </c>
      <c r="G116" s="90">
        <f t="shared" si="2"/>
        <v>1</v>
      </c>
    </row>
    <row r="117" spans="1:7" ht="12" customHeight="1">
      <c r="A117" s="22"/>
      <c r="B117" s="18" t="s">
        <v>208</v>
      </c>
      <c r="C117" s="22"/>
      <c r="D117" s="23" t="s">
        <v>19</v>
      </c>
      <c r="E117" s="27">
        <f>SUM(E119:E124)</f>
        <v>253316</v>
      </c>
      <c r="F117" s="27">
        <f>SUM(F119:F124)</f>
        <v>130515.94</v>
      </c>
      <c r="G117" s="90">
        <f t="shared" si="2"/>
        <v>0.5152297525620174</v>
      </c>
    </row>
    <row r="118" spans="1:7" ht="36" customHeight="1">
      <c r="A118" s="22"/>
      <c r="B118" s="18"/>
      <c r="C118" s="22"/>
      <c r="D118" s="23" t="s">
        <v>147</v>
      </c>
      <c r="E118" s="27">
        <v>31380</v>
      </c>
      <c r="F118" s="27">
        <f>SUM(F123:F124)</f>
        <v>31380</v>
      </c>
      <c r="G118" s="90">
        <f t="shared" si="2"/>
        <v>1</v>
      </c>
    </row>
    <row r="119" spans="1:7" ht="48">
      <c r="A119" s="22"/>
      <c r="B119" s="22"/>
      <c r="C119" s="18" t="s">
        <v>149</v>
      </c>
      <c r="D119" s="23" t="s">
        <v>150</v>
      </c>
      <c r="E119" s="27">
        <v>10670</v>
      </c>
      <c r="F119" s="27">
        <v>10869.41</v>
      </c>
      <c r="G119" s="90">
        <f t="shared" si="2"/>
        <v>1.018688847235239</v>
      </c>
    </row>
    <row r="120" spans="1:7" ht="12.75">
      <c r="A120" s="22"/>
      <c r="B120" s="22"/>
      <c r="C120" s="18" t="s">
        <v>160</v>
      </c>
      <c r="D120" s="23" t="s">
        <v>31</v>
      </c>
      <c r="E120" s="27">
        <v>205000</v>
      </c>
      <c r="F120" s="27">
        <v>84701.6</v>
      </c>
      <c r="G120" s="90">
        <f t="shared" si="2"/>
        <v>0.4131785365853659</v>
      </c>
    </row>
    <row r="121" spans="1:7" ht="12.75">
      <c r="A121" s="22"/>
      <c r="B121" s="22"/>
      <c r="C121" s="18" t="s">
        <v>205</v>
      </c>
      <c r="D121" s="23" t="s">
        <v>32</v>
      </c>
      <c r="E121" s="27">
        <v>4150</v>
      </c>
      <c r="F121" s="27">
        <v>1604.28</v>
      </c>
      <c r="G121" s="90">
        <f t="shared" si="2"/>
        <v>0.3865734939759036</v>
      </c>
    </row>
    <row r="122" spans="1:7" ht="12" customHeight="1">
      <c r="A122" s="22"/>
      <c r="B122" s="22"/>
      <c r="C122" s="18" t="s">
        <v>209</v>
      </c>
      <c r="D122" s="23" t="s">
        <v>48</v>
      </c>
      <c r="E122" s="27">
        <v>2116</v>
      </c>
      <c r="F122" s="27">
        <v>1960.65</v>
      </c>
      <c r="G122" s="90">
        <f t="shared" si="2"/>
        <v>0.9265831758034027</v>
      </c>
    </row>
    <row r="123" spans="1:7" ht="48">
      <c r="A123" s="22"/>
      <c r="B123" s="22"/>
      <c r="C123" s="18" t="s">
        <v>210</v>
      </c>
      <c r="D123" s="23" t="s">
        <v>211</v>
      </c>
      <c r="E123" s="27">
        <v>26673</v>
      </c>
      <c r="F123" s="27">
        <v>26673</v>
      </c>
      <c r="G123" s="90">
        <f t="shared" si="2"/>
        <v>1</v>
      </c>
    </row>
    <row r="124" spans="1:7" ht="48">
      <c r="A124" s="22"/>
      <c r="B124" s="22"/>
      <c r="C124" s="18" t="s">
        <v>408</v>
      </c>
      <c r="D124" s="23" t="s">
        <v>211</v>
      </c>
      <c r="E124" s="27">
        <v>4707</v>
      </c>
      <c r="F124" s="27">
        <v>4707</v>
      </c>
      <c r="G124" s="90">
        <f t="shared" si="2"/>
        <v>1</v>
      </c>
    </row>
    <row r="125" spans="1:7" ht="12.75">
      <c r="A125" s="22"/>
      <c r="B125" s="18" t="s">
        <v>537</v>
      </c>
      <c r="C125" s="22"/>
      <c r="D125" s="23" t="s">
        <v>113</v>
      </c>
      <c r="E125" s="27">
        <v>0</v>
      </c>
      <c r="F125" s="27">
        <v>11132</v>
      </c>
      <c r="G125" s="90" t="s">
        <v>429</v>
      </c>
    </row>
    <row r="126" spans="1:7" ht="40.5" customHeight="1">
      <c r="A126" s="22"/>
      <c r="B126" s="18"/>
      <c r="C126" s="22"/>
      <c r="D126" s="23" t="s">
        <v>147</v>
      </c>
      <c r="E126" s="27">
        <v>0</v>
      </c>
      <c r="F126" s="27">
        <v>0</v>
      </c>
      <c r="G126" s="90" t="s">
        <v>429</v>
      </c>
    </row>
    <row r="127" spans="1:7" ht="12.75">
      <c r="A127" s="22"/>
      <c r="B127" s="22"/>
      <c r="C127" s="18" t="s">
        <v>160</v>
      </c>
      <c r="D127" s="23" t="s">
        <v>31</v>
      </c>
      <c r="E127" s="27">
        <v>0</v>
      </c>
      <c r="F127" s="27">
        <v>11132</v>
      </c>
      <c r="G127" s="90" t="s">
        <v>429</v>
      </c>
    </row>
    <row r="128" spans="1:7" ht="12" customHeight="1">
      <c r="A128" s="22"/>
      <c r="B128" s="18" t="s">
        <v>212</v>
      </c>
      <c r="C128" s="22"/>
      <c r="D128" s="23" t="s">
        <v>213</v>
      </c>
      <c r="E128" s="27">
        <f>SUM(E130:E132)</f>
        <v>326393</v>
      </c>
      <c r="F128" s="27">
        <f>SUM(F130:F132)</f>
        <v>124207.41</v>
      </c>
      <c r="G128" s="90">
        <f t="shared" si="2"/>
        <v>0.3805455692983612</v>
      </c>
    </row>
    <row r="129" spans="1:7" ht="37.5" customHeight="1">
      <c r="A129" s="22"/>
      <c r="B129" s="18"/>
      <c r="C129" s="22"/>
      <c r="D129" s="23" t="s">
        <v>147</v>
      </c>
      <c r="E129" s="27">
        <v>0</v>
      </c>
      <c r="F129" s="27">
        <v>0</v>
      </c>
      <c r="G129" s="90" t="s">
        <v>429</v>
      </c>
    </row>
    <row r="130" spans="1:7" ht="15" customHeight="1">
      <c r="A130" s="22"/>
      <c r="B130" s="22"/>
      <c r="C130" s="18" t="s">
        <v>160</v>
      </c>
      <c r="D130" s="23" t="s">
        <v>31</v>
      </c>
      <c r="E130" s="27">
        <v>322360</v>
      </c>
      <c r="F130" s="27">
        <v>120284.62</v>
      </c>
      <c r="G130" s="90">
        <f t="shared" si="2"/>
        <v>0.3731375480828887</v>
      </c>
    </row>
    <row r="131" spans="1:7" ht="12.75">
      <c r="A131" s="22"/>
      <c r="B131" s="22"/>
      <c r="C131" s="18" t="s">
        <v>205</v>
      </c>
      <c r="D131" s="23" t="s">
        <v>32</v>
      </c>
      <c r="E131" s="27">
        <v>1270</v>
      </c>
      <c r="F131" s="27">
        <v>619.85</v>
      </c>
      <c r="G131" s="90">
        <f t="shared" si="2"/>
        <v>0.4880708661417323</v>
      </c>
    </row>
    <row r="132" spans="1:7" ht="15" customHeight="1">
      <c r="A132" s="22"/>
      <c r="B132" s="22"/>
      <c r="C132" s="18" t="s">
        <v>209</v>
      </c>
      <c r="D132" s="23" t="s">
        <v>48</v>
      </c>
      <c r="E132" s="27">
        <v>2763</v>
      </c>
      <c r="F132" s="27">
        <v>3302.94</v>
      </c>
      <c r="G132" s="90">
        <f t="shared" si="2"/>
        <v>1.1954180238870793</v>
      </c>
    </row>
    <row r="133" spans="1:7" ht="15" customHeight="1">
      <c r="A133" s="22"/>
      <c r="B133" s="18" t="s">
        <v>214</v>
      </c>
      <c r="C133" s="22"/>
      <c r="D133" s="23" t="s">
        <v>20</v>
      </c>
      <c r="E133" s="27">
        <f>SUM(E135:E138)</f>
        <v>94400</v>
      </c>
      <c r="F133" s="27">
        <f>SUM(F135:F138)</f>
        <v>61586.229999999996</v>
      </c>
      <c r="G133" s="90">
        <f t="shared" si="2"/>
        <v>0.6523965042372881</v>
      </c>
    </row>
    <row r="134" spans="1:7" ht="35.25" customHeight="1">
      <c r="A134" s="22"/>
      <c r="B134" s="18"/>
      <c r="C134" s="22"/>
      <c r="D134" s="23" t="s">
        <v>147</v>
      </c>
      <c r="E134" s="27">
        <v>0</v>
      </c>
      <c r="F134" s="27">
        <v>0</v>
      </c>
      <c r="G134" s="90" t="s">
        <v>429</v>
      </c>
    </row>
    <row r="135" spans="1:7" ht="48">
      <c r="A135" s="22"/>
      <c r="B135" s="22"/>
      <c r="C135" s="18" t="s">
        <v>149</v>
      </c>
      <c r="D135" s="23" t="s">
        <v>150</v>
      </c>
      <c r="E135" s="27">
        <v>7000</v>
      </c>
      <c r="F135" s="27">
        <v>4411.59</v>
      </c>
      <c r="G135" s="90">
        <f t="shared" si="2"/>
        <v>0.6302271428571429</v>
      </c>
    </row>
    <row r="136" spans="1:7" ht="15" customHeight="1">
      <c r="A136" s="22"/>
      <c r="B136" s="22"/>
      <c r="C136" s="18" t="s">
        <v>160</v>
      </c>
      <c r="D136" s="23" t="s">
        <v>31</v>
      </c>
      <c r="E136" s="27">
        <v>79000</v>
      </c>
      <c r="F136" s="27">
        <v>44464.7</v>
      </c>
      <c r="G136" s="90">
        <f t="shared" si="2"/>
        <v>0.5628443037974683</v>
      </c>
    </row>
    <row r="137" spans="1:7" ht="12.75">
      <c r="A137" s="22"/>
      <c r="B137" s="22"/>
      <c r="C137" s="18" t="s">
        <v>205</v>
      </c>
      <c r="D137" s="23" t="s">
        <v>32</v>
      </c>
      <c r="E137" s="27">
        <v>900</v>
      </c>
      <c r="F137" s="27">
        <v>680.9</v>
      </c>
      <c r="G137" s="90">
        <f t="shared" si="2"/>
        <v>0.7565555555555555</v>
      </c>
    </row>
    <row r="138" spans="1:7" ht="12.75">
      <c r="A138" s="22"/>
      <c r="B138" s="22"/>
      <c r="C138" s="18" t="s">
        <v>209</v>
      </c>
      <c r="D138" s="23" t="s">
        <v>48</v>
      </c>
      <c r="E138" s="27">
        <v>7500</v>
      </c>
      <c r="F138" s="27">
        <v>12029.04</v>
      </c>
      <c r="G138" s="90">
        <f t="shared" si="2"/>
        <v>1.6038720000000002</v>
      </c>
    </row>
    <row r="139" spans="1:7" ht="12.75">
      <c r="A139" s="22"/>
      <c r="B139" s="22" t="s">
        <v>316</v>
      </c>
      <c r="C139" s="18"/>
      <c r="D139" s="23" t="s">
        <v>4</v>
      </c>
      <c r="E139" s="27">
        <v>0</v>
      </c>
      <c r="F139" s="27">
        <f>SUM(F141)</f>
        <v>36.56</v>
      </c>
      <c r="G139" s="90" t="s">
        <v>429</v>
      </c>
    </row>
    <row r="140" spans="1:7" ht="38.25" customHeight="1">
      <c r="A140" s="22"/>
      <c r="B140" s="22"/>
      <c r="C140" s="18"/>
      <c r="D140" s="23" t="s">
        <v>147</v>
      </c>
      <c r="E140" s="27">
        <v>0</v>
      </c>
      <c r="F140" s="27">
        <v>0</v>
      </c>
      <c r="G140" s="90" t="s">
        <v>429</v>
      </c>
    </row>
    <row r="141" spans="1:7" ht="54" customHeight="1">
      <c r="A141" s="22"/>
      <c r="B141" s="22"/>
      <c r="C141" s="18" t="s">
        <v>221</v>
      </c>
      <c r="D141" s="23" t="s">
        <v>222</v>
      </c>
      <c r="E141" s="27">
        <v>0</v>
      </c>
      <c r="F141" s="27">
        <v>36.56</v>
      </c>
      <c r="G141" s="90" t="s">
        <v>429</v>
      </c>
    </row>
    <row r="142" spans="1:7" ht="12.75">
      <c r="A142" s="18" t="s">
        <v>21</v>
      </c>
      <c r="B142" s="22"/>
      <c r="C142" s="22"/>
      <c r="D142" s="23" t="s">
        <v>22</v>
      </c>
      <c r="E142" s="27">
        <f>SUM(E144,E147)</f>
        <v>216300</v>
      </c>
      <c r="F142" s="27">
        <f>SUM(F144,F147)</f>
        <v>171847.64</v>
      </c>
      <c r="G142" s="90">
        <f t="shared" si="2"/>
        <v>0.7944874711049469</v>
      </c>
    </row>
    <row r="143" spans="1:7" ht="36" customHeight="1">
      <c r="A143" s="18"/>
      <c r="B143" s="22"/>
      <c r="C143" s="22"/>
      <c r="D143" s="23" t="s">
        <v>147</v>
      </c>
      <c r="E143" s="27">
        <v>0</v>
      </c>
      <c r="F143" s="27">
        <v>0</v>
      </c>
      <c r="G143" s="90" t="s">
        <v>429</v>
      </c>
    </row>
    <row r="144" spans="1:7" ht="12" customHeight="1">
      <c r="A144" s="22"/>
      <c r="B144" s="18" t="s">
        <v>23</v>
      </c>
      <c r="C144" s="22"/>
      <c r="D144" s="23" t="s">
        <v>24</v>
      </c>
      <c r="E144" s="27">
        <f>SUM(E146)</f>
        <v>215000</v>
      </c>
      <c r="F144" s="27">
        <f>SUM(F146)</f>
        <v>170641.64</v>
      </c>
      <c r="G144" s="90">
        <f t="shared" si="2"/>
        <v>0.793682046511628</v>
      </c>
    </row>
    <row r="145" spans="1:7" ht="36" customHeight="1">
      <c r="A145" s="22"/>
      <c r="B145" s="18"/>
      <c r="C145" s="22"/>
      <c r="D145" s="23" t="s">
        <v>147</v>
      </c>
      <c r="E145" s="27">
        <v>0</v>
      </c>
      <c r="F145" s="27">
        <v>0</v>
      </c>
      <c r="G145" s="90" t="s">
        <v>429</v>
      </c>
    </row>
    <row r="146" spans="1:7" ht="12.75">
      <c r="A146" s="22"/>
      <c r="B146" s="22"/>
      <c r="C146" s="18" t="s">
        <v>46</v>
      </c>
      <c r="D146" s="23" t="s">
        <v>47</v>
      </c>
      <c r="E146" s="27">
        <v>215000</v>
      </c>
      <c r="F146" s="27">
        <v>170641.64</v>
      </c>
      <c r="G146" s="90">
        <f aca="true" t="shared" si="3" ref="G146:G213">F146/E146</f>
        <v>0.793682046511628</v>
      </c>
    </row>
    <row r="147" spans="1:7" ht="12.75">
      <c r="A147" s="22"/>
      <c r="B147" s="18" t="s">
        <v>215</v>
      </c>
      <c r="C147" s="22"/>
      <c r="D147" s="23" t="s">
        <v>4</v>
      </c>
      <c r="E147" s="27">
        <f>SUM(E149)</f>
        <v>1300</v>
      </c>
      <c r="F147" s="27">
        <f>SUM(F149)</f>
        <v>1206</v>
      </c>
      <c r="G147" s="90">
        <f t="shared" si="3"/>
        <v>0.9276923076923077</v>
      </c>
    </row>
    <row r="148" spans="1:7" ht="36" customHeight="1">
      <c r="A148" s="22"/>
      <c r="B148" s="18"/>
      <c r="C148" s="22"/>
      <c r="D148" s="23" t="s">
        <v>147</v>
      </c>
      <c r="E148" s="27">
        <v>0</v>
      </c>
      <c r="F148" s="27">
        <v>0</v>
      </c>
      <c r="G148" s="90" t="s">
        <v>429</v>
      </c>
    </row>
    <row r="149" spans="1:7" ht="48">
      <c r="A149" s="22"/>
      <c r="B149" s="22"/>
      <c r="C149" s="18" t="s">
        <v>165</v>
      </c>
      <c r="D149" s="23" t="s">
        <v>166</v>
      </c>
      <c r="E149" s="27">
        <v>1300</v>
      </c>
      <c r="F149" s="27">
        <v>1206</v>
      </c>
      <c r="G149" s="90">
        <f t="shared" si="3"/>
        <v>0.9276923076923077</v>
      </c>
    </row>
    <row r="150" spans="1:7" ht="12.75">
      <c r="A150" s="18" t="s">
        <v>216</v>
      </c>
      <c r="B150" s="22"/>
      <c r="C150" s="22"/>
      <c r="D150" s="23" t="s">
        <v>25</v>
      </c>
      <c r="E150" s="27">
        <f>SUM(E152,E160,E164,E167,E170,E174,E177)</f>
        <v>5000531</v>
      </c>
      <c r="F150" s="27">
        <f>SUM(F152,F160,F164,F167,F170,F174,F177)</f>
        <v>2592376.78</v>
      </c>
      <c r="G150" s="90">
        <f t="shared" si="3"/>
        <v>0.518420299764165</v>
      </c>
    </row>
    <row r="151" spans="1:7" ht="38.25" customHeight="1">
      <c r="A151" s="18"/>
      <c r="B151" s="22"/>
      <c r="C151" s="22"/>
      <c r="D151" s="23" t="s">
        <v>147</v>
      </c>
      <c r="E151" s="27">
        <v>0</v>
      </c>
      <c r="F151" s="27">
        <v>0</v>
      </c>
      <c r="G151" s="90" t="s">
        <v>429</v>
      </c>
    </row>
    <row r="152" spans="1:7" ht="36">
      <c r="A152" s="22"/>
      <c r="B152" s="18" t="s">
        <v>217</v>
      </c>
      <c r="C152" s="22"/>
      <c r="D152" s="23" t="s">
        <v>540</v>
      </c>
      <c r="E152" s="27">
        <f>SUM(E155:E159)</f>
        <v>3580100</v>
      </c>
      <c r="F152" s="27">
        <f>SUM(F154:F159)</f>
        <v>1832861.4300000002</v>
      </c>
      <c r="G152" s="90">
        <f t="shared" si="3"/>
        <v>0.5119581659730176</v>
      </c>
    </row>
    <row r="153" spans="1:7" ht="36.75" customHeight="1">
      <c r="A153" s="22"/>
      <c r="B153" s="18"/>
      <c r="C153" s="22"/>
      <c r="D153" s="23" t="s">
        <v>147</v>
      </c>
      <c r="E153" s="27">
        <v>0</v>
      </c>
      <c r="F153" s="27">
        <v>0</v>
      </c>
      <c r="G153" s="90" t="s">
        <v>429</v>
      </c>
    </row>
    <row r="154" spans="1:7" ht="48">
      <c r="A154" s="22"/>
      <c r="B154" s="18"/>
      <c r="C154" s="22" t="s">
        <v>538</v>
      </c>
      <c r="D154" s="23" t="s">
        <v>539</v>
      </c>
      <c r="E154" s="27">
        <v>0</v>
      </c>
      <c r="F154" s="27">
        <v>2020.13</v>
      </c>
      <c r="G154" s="90" t="s">
        <v>429</v>
      </c>
    </row>
    <row r="155" spans="1:7" ht="12.75">
      <c r="A155" s="22"/>
      <c r="B155" s="22"/>
      <c r="C155" s="18" t="s">
        <v>205</v>
      </c>
      <c r="D155" s="23" t="s">
        <v>32</v>
      </c>
      <c r="E155" s="27">
        <v>6000</v>
      </c>
      <c r="F155" s="27">
        <v>0</v>
      </c>
      <c r="G155" s="90">
        <f t="shared" si="3"/>
        <v>0</v>
      </c>
    </row>
    <row r="156" spans="1:7" ht="12" customHeight="1">
      <c r="A156" s="22"/>
      <c r="B156" s="22"/>
      <c r="C156" s="18" t="s">
        <v>209</v>
      </c>
      <c r="D156" s="23" t="s">
        <v>48</v>
      </c>
      <c r="E156" s="27">
        <v>1000</v>
      </c>
      <c r="F156" s="27">
        <v>3288.7</v>
      </c>
      <c r="G156" s="90">
        <f t="shared" si="3"/>
        <v>3.2887</v>
      </c>
    </row>
    <row r="157" spans="1:7" ht="48">
      <c r="A157" s="22"/>
      <c r="B157" s="22"/>
      <c r="C157" s="18" t="s">
        <v>165</v>
      </c>
      <c r="D157" s="23" t="s">
        <v>166</v>
      </c>
      <c r="E157" s="27">
        <v>3538100</v>
      </c>
      <c r="F157" s="27">
        <v>1815000</v>
      </c>
      <c r="G157" s="90">
        <f t="shared" si="3"/>
        <v>0.5129871965179051</v>
      </c>
    </row>
    <row r="158" spans="1:7" ht="36">
      <c r="A158" s="22"/>
      <c r="B158" s="22"/>
      <c r="C158" s="18" t="s">
        <v>219</v>
      </c>
      <c r="D158" s="23" t="s">
        <v>220</v>
      </c>
      <c r="E158" s="27">
        <v>17000</v>
      </c>
      <c r="F158" s="27">
        <v>9723</v>
      </c>
      <c r="G158" s="90">
        <f t="shared" si="3"/>
        <v>0.5719411764705883</v>
      </c>
    </row>
    <row r="159" spans="1:7" ht="60">
      <c r="A159" s="22"/>
      <c r="B159" s="22"/>
      <c r="C159" s="18" t="s">
        <v>221</v>
      </c>
      <c r="D159" s="23" t="s">
        <v>222</v>
      </c>
      <c r="E159" s="27">
        <v>18000</v>
      </c>
      <c r="F159" s="27">
        <v>2829.6</v>
      </c>
      <c r="G159" s="90">
        <f t="shared" si="3"/>
        <v>0.1572</v>
      </c>
    </row>
    <row r="160" spans="1:7" ht="60">
      <c r="A160" s="22"/>
      <c r="B160" s="18" t="s">
        <v>223</v>
      </c>
      <c r="C160" s="22"/>
      <c r="D160" s="23" t="s">
        <v>224</v>
      </c>
      <c r="E160" s="27">
        <f>SUM(E162:E163)</f>
        <v>39500</v>
      </c>
      <c r="F160" s="27">
        <f>SUM(F162:F163)</f>
        <v>21584</v>
      </c>
      <c r="G160" s="90">
        <f t="shared" si="3"/>
        <v>0.5464303797468354</v>
      </c>
    </row>
    <row r="161" spans="1:7" ht="37.5" customHeight="1">
      <c r="A161" s="22"/>
      <c r="B161" s="18"/>
      <c r="C161" s="22"/>
      <c r="D161" s="23" t="s">
        <v>147</v>
      </c>
      <c r="E161" s="27">
        <v>0</v>
      </c>
      <c r="F161" s="27">
        <v>0</v>
      </c>
      <c r="G161" s="90" t="s">
        <v>429</v>
      </c>
    </row>
    <row r="162" spans="1:7" ht="48">
      <c r="A162" s="22"/>
      <c r="B162" s="22"/>
      <c r="C162" s="18" t="s">
        <v>165</v>
      </c>
      <c r="D162" s="23" t="s">
        <v>166</v>
      </c>
      <c r="E162" s="27">
        <v>17500</v>
      </c>
      <c r="F162" s="27">
        <v>12312</v>
      </c>
      <c r="G162" s="90">
        <f t="shared" si="3"/>
        <v>0.7035428571428571</v>
      </c>
    </row>
    <row r="163" spans="1:7" ht="36">
      <c r="A163" s="22"/>
      <c r="B163" s="22"/>
      <c r="C163" s="18" t="s">
        <v>225</v>
      </c>
      <c r="D163" s="23" t="s">
        <v>226</v>
      </c>
      <c r="E163" s="27">
        <v>22000</v>
      </c>
      <c r="F163" s="27">
        <v>9272</v>
      </c>
      <c r="G163" s="90">
        <f t="shared" si="3"/>
        <v>0.42145454545454547</v>
      </c>
    </row>
    <row r="164" spans="1:7" ht="24">
      <c r="A164" s="22"/>
      <c r="B164" s="18" t="s">
        <v>227</v>
      </c>
      <c r="C164" s="22"/>
      <c r="D164" s="23" t="s">
        <v>120</v>
      </c>
      <c r="E164" s="27">
        <f>SUM(E166)</f>
        <v>591560</v>
      </c>
      <c r="F164" s="27">
        <f>SUM(F166)</f>
        <v>312532</v>
      </c>
      <c r="G164" s="90">
        <f t="shared" si="3"/>
        <v>0.5283183447156671</v>
      </c>
    </row>
    <row r="165" spans="1:7" ht="37.5" customHeight="1">
      <c r="A165" s="22"/>
      <c r="B165" s="18"/>
      <c r="C165" s="22"/>
      <c r="D165" s="23" t="s">
        <v>147</v>
      </c>
      <c r="E165" s="27">
        <v>0</v>
      </c>
      <c r="F165" s="27">
        <v>0</v>
      </c>
      <c r="G165" s="90" t="s">
        <v>429</v>
      </c>
    </row>
    <row r="166" spans="1:7" ht="36">
      <c r="A166" s="22"/>
      <c r="B166" s="22"/>
      <c r="C166" s="18" t="s">
        <v>225</v>
      </c>
      <c r="D166" s="23" t="s">
        <v>226</v>
      </c>
      <c r="E166" s="27">
        <v>591560</v>
      </c>
      <c r="F166" s="27">
        <v>312532</v>
      </c>
      <c r="G166" s="90">
        <f t="shared" si="3"/>
        <v>0.5283183447156671</v>
      </c>
    </row>
    <row r="167" spans="1:7" ht="12.75">
      <c r="A167" s="22"/>
      <c r="B167" s="18" t="s">
        <v>228</v>
      </c>
      <c r="C167" s="22"/>
      <c r="D167" s="23" t="s">
        <v>122</v>
      </c>
      <c r="E167" s="27">
        <f>SUM(E169)</f>
        <v>208000</v>
      </c>
      <c r="F167" s="27">
        <f>SUM(F169)</f>
        <v>108872</v>
      </c>
      <c r="G167" s="90">
        <f t="shared" si="3"/>
        <v>0.5234230769230769</v>
      </c>
    </row>
    <row r="168" spans="1:7" ht="36" customHeight="1">
      <c r="A168" s="22"/>
      <c r="B168" s="18"/>
      <c r="C168" s="22"/>
      <c r="D168" s="23" t="s">
        <v>147</v>
      </c>
      <c r="E168" s="27">
        <v>0</v>
      </c>
      <c r="F168" s="27">
        <v>0</v>
      </c>
      <c r="G168" s="90" t="s">
        <v>429</v>
      </c>
    </row>
    <row r="169" spans="1:7" ht="36">
      <c r="A169" s="22"/>
      <c r="B169" s="22"/>
      <c r="C169" s="18" t="s">
        <v>225</v>
      </c>
      <c r="D169" s="23" t="s">
        <v>226</v>
      </c>
      <c r="E169" s="27">
        <v>208000</v>
      </c>
      <c r="F169" s="27">
        <v>108872</v>
      </c>
      <c r="G169" s="90">
        <f t="shared" si="3"/>
        <v>0.5234230769230769</v>
      </c>
    </row>
    <row r="170" spans="1:7" ht="12.75">
      <c r="A170" s="22"/>
      <c r="B170" s="18" t="s">
        <v>229</v>
      </c>
      <c r="C170" s="22"/>
      <c r="D170" s="23" t="s">
        <v>26</v>
      </c>
      <c r="E170" s="27">
        <f>SUM(E172:E173)</f>
        <v>238900</v>
      </c>
      <c r="F170" s="27">
        <f>SUM(F172:F173)</f>
        <v>119334.19</v>
      </c>
      <c r="G170" s="90">
        <f t="shared" si="3"/>
        <v>0.4995152365006279</v>
      </c>
    </row>
    <row r="171" spans="1:7" ht="25.5" customHeight="1">
      <c r="A171" s="22"/>
      <c r="B171" s="18"/>
      <c r="C171" s="22"/>
      <c r="D171" s="23" t="s">
        <v>147</v>
      </c>
      <c r="E171" s="27">
        <v>0</v>
      </c>
      <c r="F171" s="27">
        <v>0</v>
      </c>
      <c r="G171" s="90" t="s">
        <v>429</v>
      </c>
    </row>
    <row r="172" spans="1:7" ht="12" customHeight="1">
      <c r="A172" s="22"/>
      <c r="B172" s="22"/>
      <c r="C172" s="18" t="s">
        <v>205</v>
      </c>
      <c r="D172" s="23" t="s">
        <v>32</v>
      </c>
      <c r="E172" s="27">
        <v>2900</v>
      </c>
      <c r="F172" s="27">
        <v>1333.19</v>
      </c>
      <c r="G172" s="90">
        <f t="shared" si="3"/>
        <v>0.45972068965517243</v>
      </c>
    </row>
    <row r="173" spans="1:7" ht="12" customHeight="1">
      <c r="A173" s="22"/>
      <c r="B173" s="22"/>
      <c r="C173" s="18" t="s">
        <v>225</v>
      </c>
      <c r="D173" s="23" t="s">
        <v>226</v>
      </c>
      <c r="E173" s="27">
        <v>236000</v>
      </c>
      <c r="F173" s="27">
        <v>118001</v>
      </c>
      <c r="G173" s="90">
        <f t="shared" si="3"/>
        <v>0.5000042372881356</v>
      </c>
    </row>
    <row r="174" spans="1:7" ht="12.75">
      <c r="A174" s="22"/>
      <c r="B174" s="18" t="s">
        <v>230</v>
      </c>
      <c r="C174" s="22"/>
      <c r="D174" s="23" t="s">
        <v>27</v>
      </c>
      <c r="E174" s="27">
        <f>SUM(E176)</f>
        <v>28000</v>
      </c>
      <c r="F174" s="27">
        <f>SUM(F176)</f>
        <v>15391.88</v>
      </c>
      <c r="G174" s="90">
        <f t="shared" si="3"/>
        <v>0.5497099999999999</v>
      </c>
    </row>
    <row r="175" spans="1:7" ht="38.25" customHeight="1">
      <c r="A175" s="22"/>
      <c r="B175" s="18"/>
      <c r="C175" s="22"/>
      <c r="D175" s="23" t="s">
        <v>147</v>
      </c>
      <c r="E175" s="27">
        <v>0</v>
      </c>
      <c r="F175" s="27">
        <v>0</v>
      </c>
      <c r="G175" s="90" t="s">
        <v>429</v>
      </c>
    </row>
    <row r="176" spans="1:7" ht="12" customHeight="1">
      <c r="A176" s="22"/>
      <c r="B176" s="22"/>
      <c r="C176" s="18" t="s">
        <v>160</v>
      </c>
      <c r="D176" s="23" t="s">
        <v>31</v>
      </c>
      <c r="E176" s="27">
        <v>28000</v>
      </c>
      <c r="F176" s="27">
        <v>15391.88</v>
      </c>
      <c r="G176" s="90">
        <f t="shared" si="3"/>
        <v>0.5497099999999999</v>
      </c>
    </row>
    <row r="177" spans="1:7" ht="12" customHeight="1">
      <c r="A177" s="22"/>
      <c r="B177" s="18" t="s">
        <v>231</v>
      </c>
      <c r="C177" s="22"/>
      <c r="D177" s="23" t="s">
        <v>4</v>
      </c>
      <c r="E177" s="27">
        <f>SUM(E179:E181)</f>
        <v>314471</v>
      </c>
      <c r="F177" s="27">
        <f>SUM(F179:F181)</f>
        <v>181801.28</v>
      </c>
      <c r="G177" s="90">
        <f t="shared" si="3"/>
        <v>0.5781177914656678</v>
      </c>
    </row>
    <row r="178" spans="1:7" ht="34.5" customHeight="1">
      <c r="A178" s="22"/>
      <c r="B178" s="18"/>
      <c r="C178" s="22"/>
      <c r="D178" s="23" t="s">
        <v>147</v>
      </c>
      <c r="E178" s="27">
        <v>0</v>
      </c>
      <c r="F178" s="27">
        <v>0</v>
      </c>
      <c r="G178" s="90" t="s">
        <v>429</v>
      </c>
    </row>
    <row r="179" spans="1:7" ht="12" customHeight="1">
      <c r="A179" s="22"/>
      <c r="B179" s="22"/>
      <c r="C179" s="18" t="s">
        <v>209</v>
      </c>
      <c r="D179" s="23" t="s">
        <v>48</v>
      </c>
      <c r="E179" s="27">
        <v>35040</v>
      </c>
      <c r="F179" s="27">
        <v>12947.28</v>
      </c>
      <c r="G179" s="90">
        <f t="shared" si="3"/>
        <v>0.3695</v>
      </c>
    </row>
    <row r="180" spans="1:7" ht="48">
      <c r="A180" s="22"/>
      <c r="B180" s="22"/>
      <c r="C180" s="18" t="s">
        <v>165</v>
      </c>
      <c r="D180" s="23" t="s">
        <v>166</v>
      </c>
      <c r="E180" s="27">
        <v>25100</v>
      </c>
      <c r="F180" s="27">
        <v>25100</v>
      </c>
      <c r="G180" s="90">
        <f t="shared" si="3"/>
        <v>1</v>
      </c>
    </row>
    <row r="181" spans="1:7" ht="36">
      <c r="A181" s="22"/>
      <c r="B181" s="22"/>
      <c r="C181" s="18" t="s">
        <v>225</v>
      </c>
      <c r="D181" s="23" t="s">
        <v>226</v>
      </c>
      <c r="E181" s="27">
        <v>254331</v>
      </c>
      <c r="F181" s="27">
        <v>143754</v>
      </c>
      <c r="G181" s="90">
        <f t="shared" si="3"/>
        <v>0.5652240584120694</v>
      </c>
    </row>
    <row r="182" spans="1:7" ht="12" customHeight="1">
      <c r="A182" s="18" t="s">
        <v>409</v>
      </c>
      <c r="B182" s="22"/>
      <c r="C182" s="22"/>
      <c r="D182" s="23" t="s">
        <v>410</v>
      </c>
      <c r="E182" s="27">
        <f>SUM(E184)</f>
        <v>57252</v>
      </c>
      <c r="F182" s="27">
        <f>SUM(F184)</f>
        <v>30145.17</v>
      </c>
      <c r="G182" s="90">
        <f t="shared" si="3"/>
        <v>0.5265347935443303</v>
      </c>
    </row>
    <row r="183" spans="1:7" ht="36" customHeight="1">
      <c r="A183" s="18"/>
      <c r="B183" s="22"/>
      <c r="C183" s="22"/>
      <c r="D183" s="23" t="s">
        <v>147</v>
      </c>
      <c r="E183" s="27">
        <v>0</v>
      </c>
      <c r="F183" s="27">
        <v>0</v>
      </c>
      <c r="G183" s="90" t="s">
        <v>429</v>
      </c>
    </row>
    <row r="184" spans="1:7" ht="12" customHeight="1">
      <c r="A184" s="22"/>
      <c r="B184" s="18" t="s">
        <v>411</v>
      </c>
      <c r="C184" s="22"/>
      <c r="D184" s="23" t="s">
        <v>412</v>
      </c>
      <c r="E184" s="27">
        <f>SUM(E186)</f>
        <v>57252</v>
      </c>
      <c r="F184" s="27">
        <f>SUM(F186)</f>
        <v>30145.17</v>
      </c>
      <c r="G184" s="90">
        <f t="shared" si="3"/>
        <v>0.5265347935443303</v>
      </c>
    </row>
    <row r="185" spans="1:7" ht="36" customHeight="1">
      <c r="A185" s="22"/>
      <c r="B185" s="18"/>
      <c r="C185" s="22"/>
      <c r="D185" s="23" t="s">
        <v>147</v>
      </c>
      <c r="E185" s="27">
        <v>0</v>
      </c>
      <c r="F185" s="27">
        <v>0</v>
      </c>
      <c r="G185" s="90" t="s">
        <v>429</v>
      </c>
    </row>
    <row r="186" spans="1:7" ht="12.75">
      <c r="A186" s="22"/>
      <c r="B186" s="22"/>
      <c r="C186" s="18" t="s">
        <v>209</v>
      </c>
      <c r="D186" s="23" t="s">
        <v>48</v>
      </c>
      <c r="E186" s="27">
        <v>57252</v>
      </c>
      <c r="F186" s="27">
        <v>30145.17</v>
      </c>
      <c r="G186" s="90">
        <f t="shared" si="3"/>
        <v>0.5265347935443303</v>
      </c>
    </row>
    <row r="187" spans="1:7" ht="12" customHeight="1">
      <c r="A187" s="18" t="s">
        <v>328</v>
      </c>
      <c r="B187" s="22"/>
      <c r="C187" s="22"/>
      <c r="D187" s="23" t="s">
        <v>86</v>
      </c>
      <c r="E187" s="27">
        <f>SUM(E189)</f>
        <v>173187</v>
      </c>
      <c r="F187" s="27">
        <f>SUM(F189)</f>
        <v>115460.8</v>
      </c>
      <c r="G187" s="90">
        <f t="shared" si="3"/>
        <v>0.6666828341619175</v>
      </c>
    </row>
    <row r="188" spans="1:7" ht="36.75" customHeight="1">
      <c r="A188" s="18"/>
      <c r="B188" s="22"/>
      <c r="C188" s="22"/>
      <c r="D188" s="23" t="s">
        <v>147</v>
      </c>
      <c r="E188" s="27">
        <v>0</v>
      </c>
      <c r="F188" s="27">
        <v>0</v>
      </c>
      <c r="G188" s="90" t="s">
        <v>429</v>
      </c>
    </row>
    <row r="189" spans="1:7" ht="12" customHeight="1">
      <c r="A189" s="22"/>
      <c r="B189" s="18" t="s">
        <v>329</v>
      </c>
      <c r="C189" s="22"/>
      <c r="D189" s="23" t="s">
        <v>87</v>
      </c>
      <c r="E189" s="27">
        <f>SUM(E191)</f>
        <v>173187</v>
      </c>
      <c r="F189" s="27">
        <f>SUM(F191)</f>
        <v>115460.8</v>
      </c>
      <c r="G189" s="90">
        <f t="shared" si="3"/>
        <v>0.6666828341619175</v>
      </c>
    </row>
    <row r="190" spans="1:7" ht="36" customHeight="1">
      <c r="A190" s="22"/>
      <c r="B190" s="18"/>
      <c r="C190" s="22"/>
      <c r="D190" s="23" t="s">
        <v>147</v>
      </c>
      <c r="E190" s="27">
        <v>0</v>
      </c>
      <c r="F190" s="27">
        <v>0</v>
      </c>
      <c r="G190" s="90" t="s">
        <v>429</v>
      </c>
    </row>
    <row r="191" spans="1:7" ht="36">
      <c r="A191" s="22"/>
      <c r="B191" s="22"/>
      <c r="C191" s="18" t="s">
        <v>225</v>
      </c>
      <c r="D191" s="23" t="s">
        <v>226</v>
      </c>
      <c r="E191" s="27">
        <v>173187</v>
      </c>
      <c r="F191" s="27">
        <v>115460.8</v>
      </c>
      <c r="G191" s="90">
        <f t="shared" si="3"/>
        <v>0.6666828341619175</v>
      </c>
    </row>
    <row r="192" spans="1:7" ht="12.75">
      <c r="A192" s="18" t="s">
        <v>232</v>
      </c>
      <c r="B192" s="22"/>
      <c r="C192" s="22"/>
      <c r="D192" s="23" t="s">
        <v>28</v>
      </c>
      <c r="E192" s="27">
        <f>SUM(E194,E197)</f>
        <v>221000</v>
      </c>
      <c r="F192" s="27">
        <f>SUM(F194,F197,F200)</f>
        <v>208169.24000000002</v>
      </c>
      <c r="G192" s="90">
        <f t="shared" si="3"/>
        <v>0.941942262443439</v>
      </c>
    </row>
    <row r="193" spans="1:7" ht="34.5" customHeight="1">
      <c r="A193" s="18"/>
      <c r="B193" s="22"/>
      <c r="C193" s="22"/>
      <c r="D193" s="23" t="s">
        <v>147</v>
      </c>
      <c r="E193" s="27">
        <v>0</v>
      </c>
      <c r="F193" s="27">
        <v>0</v>
      </c>
      <c r="G193" s="90" t="s">
        <v>429</v>
      </c>
    </row>
    <row r="194" spans="1:7" ht="24">
      <c r="A194" s="22"/>
      <c r="B194" s="18" t="s">
        <v>233</v>
      </c>
      <c r="C194" s="22"/>
      <c r="D194" s="23" t="s">
        <v>234</v>
      </c>
      <c r="E194" s="27">
        <f>SUM(E196)</f>
        <v>219000</v>
      </c>
      <c r="F194" s="27">
        <f>SUM(F196)</f>
        <v>205706.31</v>
      </c>
      <c r="G194" s="90">
        <f t="shared" si="3"/>
        <v>0.9392982191780822</v>
      </c>
    </row>
    <row r="195" spans="1:7" ht="36" customHeight="1">
      <c r="A195" s="22"/>
      <c r="B195" s="18"/>
      <c r="C195" s="22"/>
      <c r="D195" s="23" t="s">
        <v>147</v>
      </c>
      <c r="E195" s="27">
        <v>0</v>
      </c>
      <c r="F195" s="27">
        <v>0</v>
      </c>
      <c r="G195" s="90" t="s">
        <v>429</v>
      </c>
    </row>
    <row r="196" spans="1:7" ht="12.75">
      <c r="A196" s="22"/>
      <c r="B196" s="22"/>
      <c r="C196" s="18" t="s">
        <v>153</v>
      </c>
      <c r="D196" s="23" t="s">
        <v>30</v>
      </c>
      <c r="E196" s="27">
        <v>219000</v>
      </c>
      <c r="F196" s="27">
        <v>205706.31</v>
      </c>
      <c r="G196" s="90">
        <f t="shared" si="3"/>
        <v>0.9392982191780822</v>
      </c>
    </row>
    <row r="197" spans="1:7" ht="24">
      <c r="A197" s="22"/>
      <c r="B197" s="18" t="s">
        <v>235</v>
      </c>
      <c r="C197" s="22"/>
      <c r="D197" s="23" t="s">
        <v>121</v>
      </c>
      <c r="E197" s="27">
        <f>SUM(E199)</f>
        <v>2000</v>
      </c>
      <c r="F197" s="27">
        <f>SUM(F199)</f>
        <v>2128.67</v>
      </c>
      <c r="G197" s="90">
        <f t="shared" si="3"/>
        <v>1.064335</v>
      </c>
    </row>
    <row r="198" spans="1:7" ht="36.75" customHeight="1">
      <c r="A198" s="22"/>
      <c r="B198" s="18"/>
      <c r="C198" s="22"/>
      <c r="D198" s="23" t="s">
        <v>147</v>
      </c>
      <c r="E198" s="27">
        <v>0</v>
      </c>
      <c r="F198" s="27">
        <v>0</v>
      </c>
      <c r="G198" s="90" t="s">
        <v>429</v>
      </c>
    </row>
    <row r="199" spans="1:7" ht="12" customHeight="1">
      <c r="A199" s="22"/>
      <c r="B199" s="22"/>
      <c r="C199" s="18" t="s">
        <v>236</v>
      </c>
      <c r="D199" s="23" t="s">
        <v>49</v>
      </c>
      <c r="E199" s="27">
        <v>2000</v>
      </c>
      <c r="F199" s="27">
        <v>2128.67</v>
      </c>
      <c r="G199" s="90">
        <f t="shared" si="3"/>
        <v>1.064335</v>
      </c>
    </row>
    <row r="200" spans="1:7" ht="12" customHeight="1">
      <c r="A200" s="22"/>
      <c r="B200" s="22" t="s">
        <v>237</v>
      </c>
      <c r="C200" s="18"/>
      <c r="D200" s="23" t="s">
        <v>4</v>
      </c>
      <c r="E200" s="27">
        <v>0</v>
      </c>
      <c r="F200" s="27">
        <f>SUM(F202)</f>
        <v>334.26</v>
      </c>
      <c r="G200" s="90" t="s">
        <v>429</v>
      </c>
    </row>
    <row r="201" spans="1:7" ht="37.5" customHeight="1">
      <c r="A201" s="22"/>
      <c r="B201" s="22"/>
      <c r="C201" s="18"/>
      <c r="D201" s="23" t="s">
        <v>147</v>
      </c>
      <c r="E201" s="27">
        <v>0</v>
      </c>
      <c r="F201" s="27">
        <v>0</v>
      </c>
      <c r="G201" s="90" t="s">
        <v>429</v>
      </c>
    </row>
    <row r="202" spans="1:7" ht="12" customHeight="1">
      <c r="A202" s="22"/>
      <c r="B202" s="22"/>
      <c r="C202" s="18" t="s">
        <v>535</v>
      </c>
      <c r="D202" s="23" t="s">
        <v>541</v>
      </c>
      <c r="E202" s="27">
        <v>0</v>
      </c>
      <c r="F202" s="27">
        <v>334.26</v>
      </c>
      <c r="G202" s="90" t="s">
        <v>429</v>
      </c>
    </row>
    <row r="203" spans="1:7" ht="12.75">
      <c r="A203" s="18" t="s">
        <v>249</v>
      </c>
      <c r="B203" s="22"/>
      <c r="C203" s="22"/>
      <c r="D203" s="23" t="s">
        <v>95</v>
      </c>
      <c r="E203" s="27">
        <f>SUM(E205,E208)</f>
        <v>14368</v>
      </c>
      <c r="F203" s="27">
        <f>SUM(F205,F208)</f>
        <v>4867.57</v>
      </c>
      <c r="G203" s="90">
        <f t="shared" si="3"/>
        <v>0.33877853563474386</v>
      </c>
    </row>
    <row r="204" spans="1:7" ht="36" customHeight="1">
      <c r="A204" s="18"/>
      <c r="B204" s="22"/>
      <c r="C204" s="22"/>
      <c r="D204" s="23" t="s">
        <v>147</v>
      </c>
      <c r="E204" s="27">
        <f>SUM(E206,E209)</f>
        <v>4868</v>
      </c>
      <c r="F204" s="27">
        <f>SUM(F206,F209)</f>
        <v>4867.57</v>
      </c>
      <c r="G204" s="90">
        <f t="shared" si="3"/>
        <v>0.9999116680361544</v>
      </c>
    </row>
    <row r="205" spans="1:7" ht="12.75">
      <c r="A205" s="22"/>
      <c r="B205" s="18" t="s">
        <v>337</v>
      </c>
      <c r="C205" s="22"/>
      <c r="D205" s="23" t="s">
        <v>98</v>
      </c>
      <c r="E205" s="27">
        <f>SUM(E207)</f>
        <v>9500</v>
      </c>
      <c r="F205" s="27">
        <f>SUM(F207)</f>
        <v>0</v>
      </c>
      <c r="G205" s="90">
        <f t="shared" si="3"/>
        <v>0</v>
      </c>
    </row>
    <row r="206" spans="1:7" ht="34.5" customHeight="1">
      <c r="A206" s="22"/>
      <c r="B206" s="18"/>
      <c r="C206" s="22"/>
      <c r="D206" s="23" t="s">
        <v>147</v>
      </c>
      <c r="E206" s="27">
        <v>0</v>
      </c>
      <c r="F206" s="27">
        <v>0</v>
      </c>
      <c r="G206" s="90" t="s">
        <v>429</v>
      </c>
    </row>
    <row r="207" spans="1:7" ht="36">
      <c r="A207" s="22"/>
      <c r="B207" s="22"/>
      <c r="C207" s="18" t="s">
        <v>291</v>
      </c>
      <c r="D207" s="23" t="s">
        <v>413</v>
      </c>
      <c r="E207" s="27">
        <v>9500</v>
      </c>
      <c r="F207" s="27">
        <v>0</v>
      </c>
      <c r="G207" s="90">
        <f t="shared" si="3"/>
        <v>0</v>
      </c>
    </row>
    <row r="208" spans="1:7" ht="12.75">
      <c r="A208" s="22"/>
      <c r="B208" s="18" t="s">
        <v>250</v>
      </c>
      <c r="C208" s="22"/>
      <c r="D208" s="23" t="s">
        <v>99</v>
      </c>
      <c r="E208" s="27">
        <f>SUM(E210)</f>
        <v>4868</v>
      </c>
      <c r="F208" s="27">
        <f>SUM(F210)</f>
        <v>4867.57</v>
      </c>
      <c r="G208" s="90">
        <f t="shared" si="3"/>
        <v>0.9999116680361544</v>
      </c>
    </row>
    <row r="209" spans="1:7" ht="36" customHeight="1">
      <c r="A209" s="22"/>
      <c r="B209" s="18"/>
      <c r="C209" s="22"/>
      <c r="D209" s="23" t="s">
        <v>147</v>
      </c>
      <c r="E209" s="27">
        <v>4868</v>
      </c>
      <c r="F209" s="27">
        <f>SUM(F210)</f>
        <v>4867.57</v>
      </c>
      <c r="G209" s="90">
        <f t="shared" si="3"/>
        <v>0.9999116680361544</v>
      </c>
    </row>
    <row r="210" spans="1:7" ht="48">
      <c r="A210" s="22"/>
      <c r="B210" s="22"/>
      <c r="C210" s="18" t="s">
        <v>210</v>
      </c>
      <c r="D210" s="23" t="s">
        <v>211</v>
      </c>
      <c r="E210" s="27">
        <v>4868</v>
      </c>
      <c r="F210" s="27">
        <v>4867.57</v>
      </c>
      <c r="G210" s="90">
        <f t="shared" si="3"/>
        <v>0.9999116680361544</v>
      </c>
    </row>
    <row r="211" spans="1:7" ht="12.75">
      <c r="A211" s="18" t="s">
        <v>238</v>
      </c>
      <c r="B211" s="22"/>
      <c r="C211" s="22"/>
      <c r="D211" s="23" t="s">
        <v>380</v>
      </c>
      <c r="E211" s="27">
        <f>SUM(E213,E219)</f>
        <v>224330</v>
      </c>
      <c r="F211" s="27">
        <f>SUM(F213,F219)</f>
        <v>47194.14</v>
      </c>
      <c r="G211" s="90">
        <f t="shared" si="3"/>
        <v>0.21037819284090403</v>
      </c>
    </row>
    <row r="212" spans="1:7" ht="39" customHeight="1">
      <c r="A212" s="18"/>
      <c r="B212" s="22"/>
      <c r="C212" s="22"/>
      <c r="D212" s="23" t="s">
        <v>147</v>
      </c>
      <c r="E212" s="27">
        <f>SUM(E214,E220)</f>
        <v>120000</v>
      </c>
      <c r="F212" s="27">
        <f>SUM(F214,F220)</f>
        <v>0</v>
      </c>
      <c r="G212" s="90">
        <f t="shared" si="3"/>
        <v>0</v>
      </c>
    </row>
    <row r="213" spans="1:7" ht="12" customHeight="1">
      <c r="A213" s="22"/>
      <c r="B213" s="18" t="s">
        <v>239</v>
      </c>
      <c r="C213" s="22"/>
      <c r="D213" s="23" t="s">
        <v>101</v>
      </c>
      <c r="E213" s="27">
        <f>SUM(E215:E217)</f>
        <v>102330</v>
      </c>
      <c r="F213" s="27">
        <f>SUM(F215:F218)</f>
        <v>45231.14</v>
      </c>
      <c r="G213" s="90">
        <f t="shared" si="3"/>
        <v>0.4420125085507671</v>
      </c>
    </row>
    <row r="214" spans="1:7" ht="37.5" customHeight="1">
      <c r="A214" s="22"/>
      <c r="B214" s="18"/>
      <c r="C214" s="22"/>
      <c r="D214" s="23" t="s">
        <v>147</v>
      </c>
      <c r="E214" s="27">
        <v>0</v>
      </c>
      <c r="F214" s="27">
        <v>0</v>
      </c>
      <c r="G214" s="90" t="s">
        <v>429</v>
      </c>
    </row>
    <row r="215" spans="1:7" ht="48">
      <c r="A215" s="22"/>
      <c r="B215" s="22"/>
      <c r="C215" s="18" t="s">
        <v>149</v>
      </c>
      <c r="D215" s="23" t="s">
        <v>150</v>
      </c>
      <c r="E215" s="27">
        <v>1030</v>
      </c>
      <c r="F215" s="27">
        <v>516.6</v>
      </c>
      <c r="G215" s="90">
        <f aca="true" t="shared" si="4" ref="G215:G224">F215/E215</f>
        <v>0.5015533980582525</v>
      </c>
    </row>
    <row r="216" spans="1:7" ht="12" customHeight="1">
      <c r="A216" s="22"/>
      <c r="B216" s="22"/>
      <c r="C216" s="18" t="s">
        <v>160</v>
      </c>
      <c r="D216" s="23" t="s">
        <v>31</v>
      </c>
      <c r="E216" s="27">
        <v>100000</v>
      </c>
      <c r="F216" s="27">
        <v>44381.5</v>
      </c>
      <c r="G216" s="90">
        <f t="shared" si="4"/>
        <v>0.443815</v>
      </c>
    </row>
    <row r="217" spans="1:7" ht="12.75">
      <c r="A217" s="22"/>
      <c r="B217" s="22"/>
      <c r="C217" s="18" t="s">
        <v>205</v>
      </c>
      <c r="D217" s="23" t="s">
        <v>32</v>
      </c>
      <c r="E217" s="27">
        <v>1300</v>
      </c>
      <c r="F217" s="27">
        <v>310.04</v>
      </c>
      <c r="G217" s="90">
        <f t="shared" si="4"/>
        <v>0.2384923076923077</v>
      </c>
    </row>
    <row r="218" spans="1:7" ht="12.75">
      <c r="A218" s="22"/>
      <c r="B218" s="22"/>
      <c r="C218" s="18" t="s">
        <v>209</v>
      </c>
      <c r="D218" s="23" t="s">
        <v>48</v>
      </c>
      <c r="E218" s="27">
        <v>0</v>
      </c>
      <c r="F218" s="27">
        <v>23</v>
      </c>
      <c r="G218" s="90" t="s">
        <v>429</v>
      </c>
    </row>
    <row r="219" spans="1:7" ht="12" customHeight="1">
      <c r="A219" s="22"/>
      <c r="B219" s="18" t="s">
        <v>240</v>
      </c>
      <c r="C219" s="22"/>
      <c r="D219" s="23" t="s">
        <v>381</v>
      </c>
      <c r="E219" s="27">
        <f>SUM(E221:E222)</f>
        <v>122000</v>
      </c>
      <c r="F219" s="27">
        <f>SUM(F221:F222)</f>
        <v>1963</v>
      </c>
      <c r="G219" s="90">
        <f t="shared" si="4"/>
        <v>0.01609016393442623</v>
      </c>
    </row>
    <row r="220" spans="1:7" ht="36" customHeight="1">
      <c r="A220" s="22"/>
      <c r="B220" s="18"/>
      <c r="C220" s="22"/>
      <c r="D220" s="23" t="s">
        <v>147</v>
      </c>
      <c r="E220" s="27">
        <v>120000</v>
      </c>
      <c r="F220" s="27">
        <f>SUM(F221)</f>
        <v>0</v>
      </c>
      <c r="G220" s="90">
        <f t="shared" si="4"/>
        <v>0</v>
      </c>
    </row>
    <row r="221" spans="1:7" ht="48">
      <c r="A221" s="22"/>
      <c r="B221" s="22"/>
      <c r="C221" s="18" t="s">
        <v>210</v>
      </c>
      <c r="D221" s="23" t="s">
        <v>211</v>
      </c>
      <c r="E221" s="27">
        <v>120000</v>
      </c>
      <c r="F221" s="27">
        <v>0</v>
      </c>
      <c r="G221" s="90">
        <f t="shared" si="4"/>
        <v>0</v>
      </c>
    </row>
    <row r="222" spans="1:7" ht="60">
      <c r="A222" s="22"/>
      <c r="B222" s="22"/>
      <c r="C222" s="18" t="s">
        <v>221</v>
      </c>
      <c r="D222" s="23" t="s">
        <v>222</v>
      </c>
      <c r="E222" s="27">
        <v>2000</v>
      </c>
      <c r="F222" s="27">
        <v>1963</v>
      </c>
      <c r="G222" s="90">
        <f t="shared" si="4"/>
        <v>0.9815</v>
      </c>
    </row>
    <row r="223" spans="1:7" ht="12" customHeight="1">
      <c r="A223" s="190" t="s">
        <v>106</v>
      </c>
      <c r="B223" s="190"/>
      <c r="C223" s="190"/>
      <c r="D223" s="190"/>
      <c r="E223" s="29">
        <f>SUM(E5,E11,E17,E22,E32,E37,E52,E57,E62,E67,E101,E115,E142,E150,E182,E187,E192,E203,E211)</f>
        <v>31215215</v>
      </c>
      <c r="F223" s="29">
        <f>SUM(F5,F11,F17,F22,F32,F37,F52,F57,F62,F67,F101,F115,F142,F150,F182,F187,F192,F203,F211)</f>
        <v>16954814.080000002</v>
      </c>
      <c r="G223" s="91">
        <f t="shared" si="4"/>
        <v>0.5431586513179552</v>
      </c>
    </row>
    <row r="224" spans="1:7" ht="39" customHeight="1">
      <c r="A224" s="191"/>
      <c r="B224" s="191"/>
      <c r="C224" s="191"/>
      <c r="D224" s="23" t="s">
        <v>147</v>
      </c>
      <c r="E224" s="27">
        <f>SUM(E6,E12,E18,E23,E33,E38,E53,E58,E63,E68,E102,E116,E143,E151,E183,E188,E193,E204,E212)</f>
        <v>176978</v>
      </c>
      <c r="F224" s="27">
        <f>SUM(F6,F12,F18,F23,F33,F38,F53,F58,F63,F68,F102,F116,F143,F151,F183,F188,F193,F204,F212)</f>
        <v>56976.75</v>
      </c>
      <c r="G224" s="90">
        <f t="shared" si="4"/>
        <v>0.3219425578320469</v>
      </c>
    </row>
    <row r="225" spans="1:7" ht="12" customHeight="1">
      <c r="A225" s="194"/>
      <c r="B225" s="194"/>
      <c r="C225" s="194"/>
      <c r="D225" s="194"/>
      <c r="E225" s="194"/>
      <c r="F225" s="194"/>
      <c r="G225" s="195"/>
    </row>
    <row r="226" spans="1:7" ht="12" customHeight="1">
      <c r="A226" s="189" t="s">
        <v>241</v>
      </c>
      <c r="B226" s="189"/>
      <c r="C226" s="189"/>
      <c r="D226" s="189"/>
      <c r="E226" s="27"/>
      <c r="F226" s="27"/>
      <c r="G226" s="28"/>
    </row>
    <row r="227" spans="1:7" ht="12" customHeight="1">
      <c r="A227" s="18" t="s">
        <v>273</v>
      </c>
      <c r="B227" s="22"/>
      <c r="C227" s="22"/>
      <c r="D227" s="23" t="s">
        <v>274</v>
      </c>
      <c r="E227" s="27">
        <f aca="true" t="shared" si="5" ref="E227:F229">SUM(E229)</f>
        <v>3099</v>
      </c>
      <c r="F227" s="27">
        <f t="shared" si="5"/>
        <v>3098.36</v>
      </c>
      <c r="G227" s="90">
        <f aca="true" t="shared" si="6" ref="G227:G257">F227/E227</f>
        <v>0.9997934817683124</v>
      </c>
    </row>
    <row r="228" spans="1:7" ht="36.75" customHeight="1">
      <c r="A228" s="18"/>
      <c r="B228" s="22"/>
      <c r="C228" s="22"/>
      <c r="D228" s="23" t="s">
        <v>147</v>
      </c>
      <c r="E228" s="27">
        <f t="shared" si="5"/>
        <v>3099</v>
      </c>
      <c r="F228" s="27">
        <f t="shared" si="5"/>
        <v>3098.36</v>
      </c>
      <c r="G228" s="90">
        <f t="shared" si="6"/>
        <v>0.9997934817683124</v>
      </c>
    </row>
    <row r="229" spans="1:7" ht="12" customHeight="1">
      <c r="A229" s="22"/>
      <c r="B229" s="18" t="s">
        <v>275</v>
      </c>
      <c r="C229" s="22"/>
      <c r="D229" s="23" t="s">
        <v>4</v>
      </c>
      <c r="E229" s="27">
        <f t="shared" si="5"/>
        <v>3099</v>
      </c>
      <c r="F229" s="27">
        <f t="shared" si="5"/>
        <v>3098.36</v>
      </c>
      <c r="G229" s="90">
        <f t="shared" si="6"/>
        <v>0.9997934817683124</v>
      </c>
    </row>
    <row r="230" spans="1:7" ht="37.5" customHeight="1">
      <c r="A230" s="22"/>
      <c r="B230" s="18"/>
      <c r="C230" s="22"/>
      <c r="D230" s="23" t="s">
        <v>147</v>
      </c>
      <c r="E230" s="27">
        <v>3099</v>
      </c>
      <c r="F230" s="27">
        <f>SUM(F231)</f>
        <v>3098.36</v>
      </c>
      <c r="G230" s="90">
        <f t="shared" si="6"/>
        <v>0.9997934817683124</v>
      </c>
    </row>
    <row r="231" spans="1:7" ht="48">
      <c r="A231" s="22"/>
      <c r="B231" s="22"/>
      <c r="C231" s="18" t="s">
        <v>247</v>
      </c>
      <c r="D231" s="23" t="s">
        <v>248</v>
      </c>
      <c r="E231" s="27">
        <v>3099</v>
      </c>
      <c r="F231" s="27">
        <v>3098.36</v>
      </c>
      <c r="G231" s="90">
        <f t="shared" si="6"/>
        <v>0.9997934817683124</v>
      </c>
    </row>
    <row r="232" spans="1:7" ht="12.75">
      <c r="A232" s="18" t="s">
        <v>154</v>
      </c>
      <c r="B232" s="22"/>
      <c r="C232" s="22"/>
      <c r="D232" s="23" t="s">
        <v>7</v>
      </c>
      <c r="E232" s="27">
        <f>SUM(E234)</f>
        <v>611459</v>
      </c>
      <c r="F232" s="27">
        <f>SUM(F234)</f>
        <v>229487.15</v>
      </c>
      <c r="G232" s="90">
        <f t="shared" si="6"/>
        <v>0.37531077308535815</v>
      </c>
    </row>
    <row r="233" spans="1:7" ht="36.75" customHeight="1">
      <c r="A233" s="18"/>
      <c r="B233" s="22"/>
      <c r="C233" s="22"/>
      <c r="D233" s="23" t="s">
        <v>147</v>
      </c>
      <c r="E233" s="27">
        <f>SUM(E235)</f>
        <v>0</v>
      </c>
      <c r="F233" s="27">
        <f>SUM(F235)</f>
        <v>0</v>
      </c>
      <c r="G233" s="90" t="s">
        <v>429</v>
      </c>
    </row>
    <row r="234" spans="1:7" ht="12" customHeight="1">
      <c r="A234" s="22"/>
      <c r="B234" s="18" t="s">
        <v>155</v>
      </c>
      <c r="C234" s="22"/>
      <c r="D234" s="23" t="s">
        <v>8</v>
      </c>
      <c r="E234" s="27">
        <f>SUM(E236:E237)</f>
        <v>611459</v>
      </c>
      <c r="F234" s="27">
        <f>SUM(F236:F237)</f>
        <v>229487.15</v>
      </c>
      <c r="G234" s="90">
        <f t="shared" si="6"/>
        <v>0.37531077308535815</v>
      </c>
    </row>
    <row r="235" spans="1:7" ht="36.75" customHeight="1">
      <c r="A235" s="22"/>
      <c r="B235" s="18"/>
      <c r="C235" s="22"/>
      <c r="D235" s="23" t="s">
        <v>147</v>
      </c>
      <c r="E235" s="27">
        <v>0</v>
      </c>
      <c r="F235" s="27">
        <v>0</v>
      </c>
      <c r="G235" s="90" t="s">
        <v>429</v>
      </c>
    </row>
    <row r="236" spans="1:7" ht="36">
      <c r="A236" s="22"/>
      <c r="B236" s="22"/>
      <c r="C236" s="18" t="s">
        <v>242</v>
      </c>
      <c r="D236" s="23" t="s">
        <v>243</v>
      </c>
      <c r="E236" s="27">
        <v>3500</v>
      </c>
      <c r="F236" s="27">
        <v>4749.3</v>
      </c>
      <c r="G236" s="90">
        <f t="shared" si="6"/>
        <v>1.3569428571428572</v>
      </c>
    </row>
    <row r="237" spans="1:7" ht="24">
      <c r="A237" s="22"/>
      <c r="B237" s="22"/>
      <c r="C237" s="18" t="s">
        <v>244</v>
      </c>
      <c r="D237" s="23" t="s">
        <v>245</v>
      </c>
      <c r="E237" s="27">
        <v>607959</v>
      </c>
      <c r="F237" s="27">
        <v>224737.85</v>
      </c>
      <c r="G237" s="90">
        <f t="shared" si="6"/>
        <v>0.36965954941040435</v>
      </c>
    </row>
    <row r="238" spans="1:7" ht="12.75">
      <c r="A238" s="18" t="s">
        <v>207</v>
      </c>
      <c r="B238" s="22"/>
      <c r="C238" s="22"/>
      <c r="D238" s="23" t="s">
        <v>18</v>
      </c>
      <c r="E238" s="27">
        <f aca="true" t="shared" si="7" ref="E238:F240">SUM(E240)</f>
        <v>86839</v>
      </c>
      <c r="F238" s="27">
        <f t="shared" si="7"/>
        <v>86838.56</v>
      </c>
      <c r="G238" s="90">
        <f t="shared" si="6"/>
        <v>0.9999949331521552</v>
      </c>
    </row>
    <row r="239" spans="1:7" ht="37.5" customHeight="1">
      <c r="A239" s="18"/>
      <c r="B239" s="22"/>
      <c r="C239" s="22"/>
      <c r="D239" s="23" t="s">
        <v>147</v>
      </c>
      <c r="E239" s="27">
        <f t="shared" si="7"/>
        <v>86839</v>
      </c>
      <c r="F239" s="27">
        <f t="shared" si="7"/>
        <v>86838.56</v>
      </c>
      <c r="G239" s="90">
        <f t="shared" si="6"/>
        <v>0.9999949331521552</v>
      </c>
    </row>
    <row r="240" spans="1:7" ht="12" customHeight="1">
      <c r="A240" s="22"/>
      <c r="B240" s="18" t="s">
        <v>316</v>
      </c>
      <c r="C240" s="22"/>
      <c r="D240" s="23" t="s">
        <v>4</v>
      </c>
      <c r="E240" s="27">
        <f t="shared" si="7"/>
        <v>86839</v>
      </c>
      <c r="F240" s="27">
        <f t="shared" si="7"/>
        <v>86838.56</v>
      </c>
      <c r="G240" s="90">
        <f t="shared" si="6"/>
        <v>0.9999949331521552</v>
      </c>
    </row>
    <row r="241" spans="1:7" ht="36.75" customHeight="1">
      <c r="A241" s="22"/>
      <c r="B241" s="18"/>
      <c r="C241" s="22"/>
      <c r="D241" s="23" t="s">
        <v>147</v>
      </c>
      <c r="E241" s="27">
        <f>SUM(E242)</f>
        <v>86839</v>
      </c>
      <c r="F241" s="27">
        <f>SUM(F242)</f>
        <v>86838.56</v>
      </c>
      <c r="G241" s="90">
        <f t="shared" si="6"/>
        <v>0.9999949331521552</v>
      </c>
    </row>
    <row r="242" spans="1:7" ht="48">
      <c r="A242" s="22"/>
      <c r="B242" s="22"/>
      <c r="C242" s="18" t="s">
        <v>247</v>
      </c>
      <c r="D242" s="23" t="s">
        <v>248</v>
      </c>
      <c r="E242" s="27">
        <v>86839</v>
      </c>
      <c r="F242" s="27">
        <v>86838.56</v>
      </c>
      <c r="G242" s="90">
        <f t="shared" si="6"/>
        <v>0.9999949331521552</v>
      </c>
    </row>
    <row r="243" spans="1:7" ht="12.75">
      <c r="A243" s="18" t="s">
        <v>232</v>
      </c>
      <c r="B243" s="22"/>
      <c r="C243" s="22"/>
      <c r="D243" s="23" t="s">
        <v>28</v>
      </c>
      <c r="E243" s="27">
        <f aca="true" t="shared" si="8" ref="E243:F245">SUM(E245)</f>
        <v>25000</v>
      </c>
      <c r="F243" s="27">
        <f t="shared" si="8"/>
        <v>0</v>
      </c>
      <c r="G243" s="90">
        <f t="shared" si="6"/>
        <v>0</v>
      </c>
    </row>
    <row r="244" spans="1:7" ht="36" customHeight="1">
      <c r="A244" s="18"/>
      <c r="B244" s="22"/>
      <c r="C244" s="22"/>
      <c r="D244" s="23" t="s">
        <v>147</v>
      </c>
      <c r="E244" s="27">
        <f t="shared" si="8"/>
        <v>25000</v>
      </c>
      <c r="F244" s="27">
        <f t="shared" si="8"/>
        <v>0</v>
      </c>
      <c r="G244" s="90">
        <f t="shared" si="6"/>
        <v>0</v>
      </c>
    </row>
    <row r="245" spans="1:7" ht="12" customHeight="1">
      <c r="A245" s="22"/>
      <c r="B245" s="18" t="s">
        <v>237</v>
      </c>
      <c r="C245" s="22"/>
      <c r="D245" s="23" t="s">
        <v>4</v>
      </c>
      <c r="E245" s="27">
        <f t="shared" si="8"/>
        <v>25000</v>
      </c>
      <c r="F245" s="27">
        <f t="shared" si="8"/>
        <v>0</v>
      </c>
      <c r="G245" s="90">
        <f t="shared" si="6"/>
        <v>0</v>
      </c>
    </row>
    <row r="246" spans="1:7" ht="35.25" customHeight="1">
      <c r="A246" s="22"/>
      <c r="B246" s="18"/>
      <c r="C246" s="22"/>
      <c r="D246" s="23" t="s">
        <v>147</v>
      </c>
      <c r="E246" s="27">
        <f>SUM(E247)</f>
        <v>25000</v>
      </c>
      <c r="F246" s="27">
        <f>SUM(F247)</f>
        <v>0</v>
      </c>
      <c r="G246" s="90">
        <f t="shared" si="6"/>
        <v>0</v>
      </c>
    </row>
    <row r="247" spans="1:7" ht="48">
      <c r="A247" s="22"/>
      <c r="B247" s="22"/>
      <c r="C247" s="18" t="s">
        <v>247</v>
      </c>
      <c r="D247" s="23" t="s">
        <v>248</v>
      </c>
      <c r="E247" s="27">
        <v>25000</v>
      </c>
      <c r="F247" s="27">
        <v>0</v>
      </c>
      <c r="G247" s="90">
        <f t="shared" si="6"/>
        <v>0</v>
      </c>
    </row>
    <row r="248" spans="1:7" ht="12.75">
      <c r="A248" s="18" t="s">
        <v>249</v>
      </c>
      <c r="B248" s="22"/>
      <c r="C248" s="22"/>
      <c r="D248" s="23" t="s">
        <v>95</v>
      </c>
      <c r="E248" s="27">
        <f>SUM(E250,E253)</f>
        <v>2403601</v>
      </c>
      <c r="F248" s="27">
        <f>SUM(F250,F253)</f>
        <v>0</v>
      </c>
      <c r="G248" s="90">
        <f t="shared" si="6"/>
        <v>0</v>
      </c>
    </row>
    <row r="249" spans="1:7" ht="36" customHeight="1">
      <c r="A249" s="18"/>
      <c r="B249" s="22"/>
      <c r="C249" s="22"/>
      <c r="D249" s="23" t="s">
        <v>147</v>
      </c>
      <c r="E249" s="27">
        <f>SUM(E251,E254)</f>
        <v>2403601</v>
      </c>
      <c r="F249" s="27">
        <f>SUM(F251,F254)</f>
        <v>0</v>
      </c>
      <c r="G249" s="90">
        <f t="shared" si="6"/>
        <v>0</v>
      </c>
    </row>
    <row r="250" spans="1:7" ht="12.75">
      <c r="A250" s="22"/>
      <c r="B250" s="18" t="s">
        <v>250</v>
      </c>
      <c r="C250" s="22"/>
      <c r="D250" s="23" t="s">
        <v>99</v>
      </c>
      <c r="E250" s="27">
        <f>SUM(E252)</f>
        <v>706988</v>
      </c>
      <c r="F250" s="27">
        <f>SUM(F252)</f>
        <v>0</v>
      </c>
      <c r="G250" s="90">
        <f t="shared" si="6"/>
        <v>0</v>
      </c>
    </row>
    <row r="251" spans="1:7" ht="36" customHeight="1">
      <c r="A251" s="22"/>
      <c r="B251" s="18"/>
      <c r="C251" s="22"/>
      <c r="D251" s="23" t="s">
        <v>147</v>
      </c>
      <c r="E251" s="27">
        <f>SUM(E252)</f>
        <v>706988</v>
      </c>
      <c r="F251" s="27">
        <f>SUM(F252)</f>
        <v>0</v>
      </c>
      <c r="G251" s="90">
        <f t="shared" si="6"/>
        <v>0</v>
      </c>
    </row>
    <row r="252" spans="1:7" ht="48">
      <c r="A252" s="22"/>
      <c r="B252" s="22"/>
      <c r="C252" s="18" t="s">
        <v>247</v>
      </c>
      <c r="D252" s="23" t="s">
        <v>248</v>
      </c>
      <c r="E252" s="27">
        <v>706988</v>
      </c>
      <c r="F252" s="27">
        <v>0</v>
      </c>
      <c r="G252" s="90">
        <f t="shared" si="6"/>
        <v>0</v>
      </c>
    </row>
    <row r="253" spans="1:7" ht="12" customHeight="1">
      <c r="A253" s="22"/>
      <c r="B253" s="18" t="s">
        <v>339</v>
      </c>
      <c r="C253" s="22"/>
      <c r="D253" s="23" t="s">
        <v>4</v>
      </c>
      <c r="E253" s="27">
        <f>SUM(E255)</f>
        <v>1696613</v>
      </c>
      <c r="F253" s="27">
        <f>SUM(F255)</f>
        <v>0</v>
      </c>
      <c r="G253" s="90">
        <f t="shared" si="6"/>
        <v>0</v>
      </c>
    </row>
    <row r="254" spans="1:7" ht="37.5" customHeight="1">
      <c r="A254" s="22"/>
      <c r="B254" s="18"/>
      <c r="C254" s="22"/>
      <c r="D254" s="23" t="s">
        <v>147</v>
      </c>
      <c r="E254" s="27">
        <f>SUM(E255)</f>
        <v>1696613</v>
      </c>
      <c r="F254" s="27">
        <f>SUM(F255)</f>
        <v>0</v>
      </c>
      <c r="G254" s="90">
        <f t="shared" si="6"/>
        <v>0</v>
      </c>
    </row>
    <row r="255" spans="1:7" ht="48">
      <c r="A255" s="22"/>
      <c r="B255" s="22"/>
      <c r="C255" s="18" t="s">
        <v>247</v>
      </c>
      <c r="D255" s="23" t="s">
        <v>248</v>
      </c>
      <c r="E255" s="27">
        <v>1696613</v>
      </c>
      <c r="F255" s="27">
        <v>0</v>
      </c>
      <c r="G255" s="90">
        <f t="shared" si="6"/>
        <v>0</v>
      </c>
    </row>
    <row r="256" spans="1:7" ht="12" customHeight="1">
      <c r="A256" s="190" t="s">
        <v>241</v>
      </c>
      <c r="B256" s="190"/>
      <c r="C256" s="190"/>
      <c r="D256" s="190"/>
      <c r="E256" s="29">
        <f>SUM(E227,E232,E238,E243,E248)</f>
        <v>3129998</v>
      </c>
      <c r="F256" s="29">
        <f>SUM(F227,F232,F238,F243,F248)</f>
        <v>319424.06999999995</v>
      </c>
      <c r="G256" s="91">
        <f t="shared" si="6"/>
        <v>0.10205248373960621</v>
      </c>
    </row>
    <row r="257" spans="1:7" ht="36.75" customHeight="1">
      <c r="A257" s="191"/>
      <c r="B257" s="191"/>
      <c r="C257" s="191"/>
      <c r="D257" s="23" t="s">
        <v>147</v>
      </c>
      <c r="E257" s="27">
        <f>SUM(E228,E233,E239,E244,E249)</f>
        <v>2518539</v>
      </c>
      <c r="F257" s="27">
        <f>SUM(F228,F233,F239,F244,F249)</f>
        <v>89936.92</v>
      </c>
      <c r="G257" s="90">
        <f t="shared" si="6"/>
        <v>0.03570995724108302</v>
      </c>
    </row>
    <row r="258" spans="1:7" ht="12" customHeight="1">
      <c r="A258" s="194"/>
      <c r="B258" s="194"/>
      <c r="C258" s="194"/>
      <c r="D258" s="194"/>
      <c r="E258" s="194"/>
      <c r="F258" s="194"/>
      <c r="G258" s="195"/>
    </row>
    <row r="259" spans="1:7" ht="12" customHeight="1">
      <c r="A259" s="189" t="s">
        <v>251</v>
      </c>
      <c r="B259" s="189"/>
      <c r="C259" s="189"/>
      <c r="D259" s="189"/>
      <c r="E259" s="29">
        <f>SUM(E223,E256)</f>
        <v>34345213</v>
      </c>
      <c r="F259" s="29">
        <f>SUM(F223,F256)</f>
        <v>17274238.150000002</v>
      </c>
      <c r="G259" s="91">
        <f>F259/E259</f>
        <v>0.5029591212609456</v>
      </c>
    </row>
    <row r="260" spans="1:7" ht="51" customHeight="1">
      <c r="A260" s="189"/>
      <c r="B260" s="189"/>
      <c r="C260" s="189"/>
      <c r="D260" s="25" t="s">
        <v>252</v>
      </c>
      <c r="E260" s="29">
        <f>SUM(E224,E257)</f>
        <v>2695517</v>
      </c>
      <c r="F260" s="29">
        <f>SUM(F224,F257)</f>
        <v>146913.66999999998</v>
      </c>
      <c r="G260" s="91">
        <f>F260/E260</f>
        <v>0.054502965479349595</v>
      </c>
    </row>
  </sheetData>
  <sheetProtection/>
  <mergeCells count="11">
    <mergeCell ref="A4:D4"/>
    <mergeCell ref="A1:G1"/>
    <mergeCell ref="A225:G225"/>
    <mergeCell ref="A258:G258"/>
    <mergeCell ref="A259:D259"/>
    <mergeCell ref="A260:C260"/>
    <mergeCell ref="A223:D223"/>
    <mergeCell ref="A224:C224"/>
    <mergeCell ref="A226:D226"/>
    <mergeCell ref="A256:D256"/>
    <mergeCell ref="A257:C257"/>
  </mergeCells>
  <printOptions horizontalCentered="1"/>
  <pageMargins left="0.3937007874015748" right="0.31496062992125984" top="1.062992125984252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&amp;L&amp;"Arial,Pogrubiony"INFORMACJA O PRZEBIEGU WYKONANIA 
BUDŻETU GMINY PACZKÓW ZA I PÓŁROCZE 2012R.&amp;R&amp;8Zał. nr 1
Wykonanie dochodów wg
podziału  na bieżące i majątkowe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5">
      <selection activeCell="G76" sqref="G76"/>
    </sheetView>
  </sheetViews>
  <sheetFormatPr defaultColWidth="9.140625" defaultRowHeight="12.75"/>
  <cols>
    <col min="1" max="1" width="5.57421875" style="151" bestFit="1" customWidth="1"/>
    <col min="2" max="2" width="7.421875" style="151" customWidth="1"/>
    <col min="3" max="3" width="1.421875" style="151" customWidth="1"/>
    <col min="4" max="4" width="8.8515625" style="151" bestFit="1" customWidth="1"/>
    <col min="5" max="5" width="44.140625" style="151" bestFit="1" customWidth="1"/>
    <col min="6" max="6" width="9.8515625" style="151" bestFit="1" customWidth="1"/>
    <col min="7" max="7" width="9.57421875" style="153" bestFit="1" customWidth="1"/>
    <col min="8" max="8" width="8.00390625" style="151" bestFit="1" customWidth="1"/>
    <col min="9" max="16384" width="9.140625" style="151" customWidth="1"/>
  </cols>
  <sheetData>
    <row r="1" spans="1:8" ht="12.75" customHeight="1">
      <c r="A1" s="255" t="s">
        <v>138</v>
      </c>
      <c r="B1" s="255"/>
      <c r="C1" s="255"/>
      <c r="D1" s="255"/>
      <c r="E1" s="255"/>
      <c r="F1" s="255"/>
      <c r="G1" s="255"/>
      <c r="H1" s="255"/>
    </row>
    <row r="2" spans="1:8" ht="12.75" customHeight="1">
      <c r="A2" s="22" t="s">
        <v>0</v>
      </c>
      <c r="B2" s="191" t="s">
        <v>1</v>
      </c>
      <c r="C2" s="191"/>
      <c r="D2" s="22" t="s">
        <v>29</v>
      </c>
      <c r="E2" s="110" t="s">
        <v>2</v>
      </c>
      <c r="F2" s="98" t="s">
        <v>114</v>
      </c>
      <c r="G2" s="155" t="s">
        <v>414</v>
      </c>
      <c r="H2" s="156" t="s">
        <v>415</v>
      </c>
    </row>
    <row r="3" spans="1:8" s="152" customFormat="1" ht="9">
      <c r="A3" s="56" t="s">
        <v>141</v>
      </c>
      <c r="B3" s="256" t="s">
        <v>142</v>
      </c>
      <c r="C3" s="257"/>
      <c r="D3" s="56" t="s">
        <v>143</v>
      </c>
      <c r="E3" s="59" t="s">
        <v>144</v>
      </c>
      <c r="F3" s="125" t="s">
        <v>145</v>
      </c>
      <c r="G3" s="161">
        <v>6</v>
      </c>
      <c r="H3" s="161">
        <v>7</v>
      </c>
    </row>
    <row r="4" spans="1:8" ht="12.75" customHeight="1">
      <c r="A4" s="22" t="s">
        <v>151</v>
      </c>
      <c r="B4" s="191"/>
      <c r="C4" s="191"/>
      <c r="D4" s="22"/>
      <c r="E4" s="100" t="s">
        <v>5</v>
      </c>
      <c r="F4" s="157">
        <f aca="true" t="shared" si="0" ref="F4:G6">SUM(F5)</f>
        <v>8100</v>
      </c>
      <c r="G4" s="157">
        <f t="shared" si="0"/>
        <v>8099.87</v>
      </c>
      <c r="H4" s="158">
        <f>G4/F4</f>
        <v>0.999983950617284</v>
      </c>
    </row>
    <row r="5" spans="1:8" ht="12.75" customHeight="1">
      <c r="A5" s="67"/>
      <c r="B5" s="191" t="s">
        <v>152</v>
      </c>
      <c r="C5" s="191"/>
      <c r="D5" s="22"/>
      <c r="E5" s="100" t="s">
        <v>6</v>
      </c>
      <c r="F5" s="157">
        <f t="shared" si="0"/>
        <v>8100</v>
      </c>
      <c r="G5" s="157">
        <f t="shared" si="0"/>
        <v>8099.87</v>
      </c>
      <c r="H5" s="158">
        <f aca="true" t="shared" si="1" ref="H5:H68">G5/F5</f>
        <v>0.999983950617284</v>
      </c>
    </row>
    <row r="6" spans="1:8" ht="12.75" customHeight="1">
      <c r="A6" s="67"/>
      <c r="B6" s="234"/>
      <c r="C6" s="234"/>
      <c r="D6" s="22" t="s">
        <v>284</v>
      </c>
      <c r="E6" s="100" t="s">
        <v>53</v>
      </c>
      <c r="F6" s="157">
        <f t="shared" si="0"/>
        <v>8100</v>
      </c>
      <c r="G6" s="157">
        <f t="shared" si="0"/>
        <v>8099.87</v>
      </c>
      <c r="H6" s="158">
        <f t="shared" si="1"/>
        <v>0.999983950617284</v>
      </c>
    </row>
    <row r="7" spans="1:8" ht="12.75" customHeight="1">
      <c r="A7" s="67"/>
      <c r="B7" s="234"/>
      <c r="C7" s="234"/>
      <c r="D7" s="67"/>
      <c r="E7" s="100" t="s">
        <v>353</v>
      </c>
      <c r="F7" s="157">
        <v>8100</v>
      </c>
      <c r="G7" s="157">
        <v>8099.87</v>
      </c>
      <c r="H7" s="158">
        <f t="shared" si="1"/>
        <v>0.999983950617284</v>
      </c>
    </row>
    <row r="8" spans="1:8" ht="15.75" customHeight="1">
      <c r="A8" s="22" t="s">
        <v>172</v>
      </c>
      <c r="B8" s="191"/>
      <c r="C8" s="191"/>
      <c r="D8" s="22"/>
      <c r="E8" s="100" t="s">
        <v>11</v>
      </c>
      <c r="F8" s="157">
        <f>SUM(F9)</f>
        <v>14500</v>
      </c>
      <c r="G8" s="157">
        <f>SUM(G9)</f>
        <v>6435.68</v>
      </c>
      <c r="H8" s="158">
        <f t="shared" si="1"/>
        <v>0.44384</v>
      </c>
    </row>
    <row r="9" spans="1:8" ht="12.75" customHeight="1">
      <c r="A9" s="67"/>
      <c r="B9" s="191" t="s">
        <v>304</v>
      </c>
      <c r="C9" s="191"/>
      <c r="D9" s="22"/>
      <c r="E9" s="100" t="s">
        <v>74</v>
      </c>
      <c r="F9" s="157">
        <f>SUM(F10,F12)</f>
        <v>14500</v>
      </c>
      <c r="G9" s="157">
        <f>SUM(G10,G12)</f>
        <v>6435.68</v>
      </c>
      <c r="H9" s="158">
        <f t="shared" si="1"/>
        <v>0.44384</v>
      </c>
    </row>
    <row r="10" spans="1:8" ht="12.75" customHeight="1">
      <c r="A10" s="67"/>
      <c r="B10" s="234"/>
      <c r="C10" s="234"/>
      <c r="D10" s="22" t="s">
        <v>271</v>
      </c>
      <c r="E10" s="100" t="s">
        <v>52</v>
      </c>
      <c r="F10" s="157">
        <f>SUM(F11)</f>
        <v>1500</v>
      </c>
      <c r="G10" s="157">
        <f>SUM(G11)</f>
        <v>1435.68</v>
      </c>
      <c r="H10" s="158">
        <f t="shared" si="1"/>
        <v>0.9571200000000001</v>
      </c>
    </row>
    <row r="11" spans="1:8" ht="12.75" customHeight="1">
      <c r="A11" s="67"/>
      <c r="B11" s="234"/>
      <c r="C11" s="234"/>
      <c r="D11" s="67"/>
      <c r="E11" s="100" t="s">
        <v>363</v>
      </c>
      <c r="F11" s="157">
        <v>1500</v>
      </c>
      <c r="G11" s="157">
        <v>1435.68</v>
      </c>
      <c r="H11" s="158">
        <f t="shared" si="1"/>
        <v>0.9571200000000001</v>
      </c>
    </row>
    <row r="12" spans="1:8" ht="12.75" customHeight="1">
      <c r="A12" s="67"/>
      <c r="B12" s="234"/>
      <c r="C12" s="234"/>
      <c r="D12" s="22" t="s">
        <v>284</v>
      </c>
      <c r="E12" s="100" t="s">
        <v>53</v>
      </c>
      <c r="F12" s="157">
        <f>SUM(F13:F14)</f>
        <v>13000</v>
      </c>
      <c r="G12" s="157">
        <f>SUM(G13:G14)</f>
        <v>5000</v>
      </c>
      <c r="H12" s="158">
        <f t="shared" si="1"/>
        <v>0.38461538461538464</v>
      </c>
    </row>
    <row r="13" spans="1:8" ht="12.75" customHeight="1">
      <c r="A13" s="67"/>
      <c r="B13" s="234"/>
      <c r="C13" s="234"/>
      <c r="D13" s="67"/>
      <c r="E13" s="100" t="s">
        <v>353</v>
      </c>
      <c r="F13" s="157">
        <v>5000</v>
      </c>
      <c r="G13" s="157">
        <v>5000</v>
      </c>
      <c r="H13" s="158">
        <f t="shared" si="1"/>
        <v>1</v>
      </c>
    </row>
    <row r="14" spans="1:8" ht="12.75" customHeight="1">
      <c r="A14" s="67"/>
      <c r="B14" s="234"/>
      <c r="C14" s="234"/>
      <c r="D14" s="67"/>
      <c r="E14" s="100" t="s">
        <v>354</v>
      </c>
      <c r="F14" s="157">
        <v>8000</v>
      </c>
      <c r="G14" s="157">
        <v>0</v>
      </c>
      <c r="H14" s="158">
        <f t="shared" si="1"/>
        <v>0</v>
      </c>
    </row>
    <row r="15" spans="1:8" ht="12.75" customHeight="1">
      <c r="A15" s="22" t="s">
        <v>207</v>
      </c>
      <c r="B15" s="191"/>
      <c r="C15" s="191"/>
      <c r="D15" s="22"/>
      <c r="E15" s="100" t="s">
        <v>18</v>
      </c>
      <c r="F15" s="157">
        <f aca="true" t="shared" si="2" ref="F15:G17">SUM(F16)</f>
        <v>10163</v>
      </c>
      <c r="G15" s="157">
        <f t="shared" si="2"/>
        <v>0</v>
      </c>
      <c r="H15" s="158">
        <f t="shared" si="1"/>
        <v>0</v>
      </c>
    </row>
    <row r="16" spans="1:8" ht="12.75" customHeight="1">
      <c r="A16" s="67"/>
      <c r="B16" s="191" t="s">
        <v>208</v>
      </c>
      <c r="C16" s="191"/>
      <c r="D16" s="22"/>
      <c r="E16" s="100" t="s">
        <v>19</v>
      </c>
      <c r="F16" s="157">
        <f t="shared" si="2"/>
        <v>10163</v>
      </c>
      <c r="G16" s="157">
        <f t="shared" si="2"/>
        <v>0</v>
      </c>
      <c r="H16" s="158">
        <f t="shared" si="1"/>
        <v>0</v>
      </c>
    </row>
    <row r="17" spans="1:8" ht="12.75" customHeight="1">
      <c r="A17" s="67"/>
      <c r="B17" s="234"/>
      <c r="C17" s="234"/>
      <c r="D17" s="22" t="s">
        <v>272</v>
      </c>
      <c r="E17" s="100" t="s">
        <v>54</v>
      </c>
      <c r="F17" s="157">
        <f t="shared" si="2"/>
        <v>10163</v>
      </c>
      <c r="G17" s="157">
        <f t="shared" si="2"/>
        <v>0</v>
      </c>
      <c r="H17" s="158">
        <f t="shared" si="1"/>
        <v>0</v>
      </c>
    </row>
    <row r="18" spans="1:8" ht="12.75" customHeight="1">
      <c r="A18" s="67"/>
      <c r="B18" s="234"/>
      <c r="C18" s="234"/>
      <c r="D18" s="67"/>
      <c r="E18" s="100" t="s">
        <v>365</v>
      </c>
      <c r="F18" s="157">
        <v>10163</v>
      </c>
      <c r="G18" s="157">
        <v>0</v>
      </c>
      <c r="H18" s="158">
        <f t="shared" si="1"/>
        <v>0</v>
      </c>
    </row>
    <row r="19" spans="1:8" ht="12.75" customHeight="1">
      <c r="A19" s="22" t="s">
        <v>232</v>
      </c>
      <c r="B19" s="191"/>
      <c r="C19" s="191"/>
      <c r="D19" s="22"/>
      <c r="E19" s="100" t="s">
        <v>28</v>
      </c>
      <c r="F19" s="157">
        <f>SUM(F20,F23,F29,F35)</f>
        <v>90262</v>
      </c>
      <c r="G19" s="157">
        <f>SUM(G20,G23,G29,G35)</f>
        <v>44958</v>
      </c>
      <c r="H19" s="158">
        <f t="shared" si="1"/>
        <v>0.4980833573375285</v>
      </c>
    </row>
    <row r="20" spans="1:8" ht="12.75" customHeight="1">
      <c r="A20" s="67"/>
      <c r="B20" s="191" t="s">
        <v>332</v>
      </c>
      <c r="C20" s="191"/>
      <c r="D20" s="22"/>
      <c r="E20" s="100" t="s">
        <v>91</v>
      </c>
      <c r="F20" s="157">
        <f>SUM(F21)</f>
        <v>2500</v>
      </c>
      <c r="G20" s="157">
        <f>SUM(G21)</f>
        <v>0</v>
      </c>
      <c r="H20" s="158">
        <f t="shared" si="1"/>
        <v>0</v>
      </c>
    </row>
    <row r="21" spans="1:8" ht="12.75" customHeight="1">
      <c r="A21" s="67"/>
      <c r="B21" s="234"/>
      <c r="C21" s="234"/>
      <c r="D21" s="22" t="s">
        <v>271</v>
      </c>
      <c r="E21" s="100" t="s">
        <v>52</v>
      </c>
      <c r="F21" s="157">
        <f>SUM(F22)</f>
        <v>2500</v>
      </c>
      <c r="G21" s="157">
        <f>SUM(G22)</f>
        <v>0</v>
      </c>
      <c r="H21" s="158">
        <f t="shared" si="1"/>
        <v>0</v>
      </c>
    </row>
    <row r="22" spans="1:8" ht="12.75" customHeight="1">
      <c r="A22" s="67"/>
      <c r="B22" s="234"/>
      <c r="C22" s="234"/>
      <c r="D22" s="67"/>
      <c r="E22" s="100" t="s">
        <v>364</v>
      </c>
      <c r="F22" s="157">
        <v>2500</v>
      </c>
      <c r="G22" s="157">
        <v>0</v>
      </c>
      <c r="H22" s="158">
        <f t="shared" si="1"/>
        <v>0</v>
      </c>
    </row>
    <row r="23" spans="1:8" ht="12.75" customHeight="1">
      <c r="A23" s="67"/>
      <c r="B23" s="191" t="s">
        <v>333</v>
      </c>
      <c r="C23" s="191"/>
      <c r="D23" s="22"/>
      <c r="E23" s="100" t="s">
        <v>92</v>
      </c>
      <c r="F23" s="157">
        <f>SUM(F24,F27)</f>
        <v>9357</v>
      </c>
      <c r="G23" s="157">
        <f>SUM(G24,G27)</f>
        <v>3000</v>
      </c>
      <c r="H23" s="158">
        <f t="shared" si="1"/>
        <v>0.3206155819172812</v>
      </c>
    </row>
    <row r="24" spans="1:8" ht="12.75" customHeight="1">
      <c r="A24" s="67"/>
      <c r="B24" s="234"/>
      <c r="C24" s="234"/>
      <c r="D24" s="22" t="s">
        <v>271</v>
      </c>
      <c r="E24" s="100" t="s">
        <v>52</v>
      </c>
      <c r="F24" s="157">
        <f>SUM(F25:F26)</f>
        <v>3000</v>
      </c>
      <c r="G24" s="157">
        <f>SUM(G25:G26)</f>
        <v>3000</v>
      </c>
      <c r="H24" s="158">
        <f t="shared" si="1"/>
        <v>1</v>
      </c>
    </row>
    <row r="25" spans="1:8" ht="12.75" customHeight="1">
      <c r="A25" s="67"/>
      <c r="B25" s="234"/>
      <c r="C25" s="234"/>
      <c r="D25" s="67"/>
      <c r="E25" s="100" t="s">
        <v>362</v>
      </c>
      <c r="F25" s="157">
        <v>1000</v>
      </c>
      <c r="G25" s="157">
        <v>1000</v>
      </c>
      <c r="H25" s="158">
        <f t="shared" si="1"/>
        <v>1</v>
      </c>
    </row>
    <row r="26" spans="1:8" ht="12.75" customHeight="1">
      <c r="A26" s="67"/>
      <c r="B26" s="234"/>
      <c r="C26" s="234"/>
      <c r="D26" s="67"/>
      <c r="E26" s="100" t="s">
        <v>366</v>
      </c>
      <c r="F26" s="157">
        <v>2000</v>
      </c>
      <c r="G26" s="157">
        <v>2000</v>
      </c>
      <c r="H26" s="158">
        <f t="shared" si="1"/>
        <v>1</v>
      </c>
    </row>
    <row r="27" spans="1:8" ht="12.75" customHeight="1">
      <c r="A27" s="67"/>
      <c r="B27" s="234"/>
      <c r="C27" s="234"/>
      <c r="D27" s="22" t="s">
        <v>284</v>
      </c>
      <c r="E27" s="100" t="s">
        <v>53</v>
      </c>
      <c r="F27" s="157">
        <f>SUM(F28)</f>
        <v>6357</v>
      </c>
      <c r="G27" s="157">
        <f>SUM(G28)</f>
        <v>0</v>
      </c>
      <c r="H27" s="158">
        <f t="shared" si="1"/>
        <v>0</v>
      </c>
    </row>
    <row r="28" spans="1:8" ht="12.75" customHeight="1">
      <c r="A28" s="67"/>
      <c r="B28" s="234"/>
      <c r="C28" s="234"/>
      <c r="D28" s="67"/>
      <c r="E28" s="100" t="s">
        <v>364</v>
      </c>
      <c r="F28" s="157">
        <v>6357</v>
      </c>
      <c r="G28" s="157">
        <v>0</v>
      </c>
      <c r="H28" s="158">
        <f t="shared" si="1"/>
        <v>0</v>
      </c>
    </row>
    <row r="29" spans="1:8" ht="12.75" customHeight="1">
      <c r="A29" s="67"/>
      <c r="B29" s="191" t="s">
        <v>334</v>
      </c>
      <c r="C29" s="191"/>
      <c r="D29" s="22"/>
      <c r="E29" s="100" t="s">
        <v>94</v>
      </c>
      <c r="F29" s="157">
        <f>SUM(F30,F33)</f>
        <v>3800</v>
      </c>
      <c r="G29" s="157">
        <f>SUM(G30,G33)</f>
        <v>0</v>
      </c>
      <c r="H29" s="158">
        <f t="shared" si="1"/>
        <v>0</v>
      </c>
    </row>
    <row r="30" spans="1:8" ht="12.75" customHeight="1">
      <c r="A30" s="67"/>
      <c r="B30" s="234"/>
      <c r="C30" s="234"/>
      <c r="D30" s="22" t="s">
        <v>271</v>
      </c>
      <c r="E30" s="100" t="s">
        <v>52</v>
      </c>
      <c r="F30" s="157">
        <f>SUM(F31:F32)</f>
        <v>2100</v>
      </c>
      <c r="G30" s="157">
        <f>SUM(G31:G32)</f>
        <v>0</v>
      </c>
      <c r="H30" s="158">
        <f t="shared" si="1"/>
        <v>0</v>
      </c>
    </row>
    <row r="31" spans="1:8" ht="12.75" customHeight="1">
      <c r="A31" s="67"/>
      <c r="B31" s="234"/>
      <c r="C31" s="234"/>
      <c r="D31" s="67"/>
      <c r="E31" s="100" t="s">
        <v>363</v>
      </c>
      <c r="F31" s="157">
        <v>800</v>
      </c>
      <c r="G31" s="157">
        <v>0</v>
      </c>
      <c r="H31" s="158">
        <f t="shared" si="1"/>
        <v>0</v>
      </c>
    </row>
    <row r="32" spans="1:8" ht="12.75" customHeight="1">
      <c r="A32" s="67"/>
      <c r="B32" s="234"/>
      <c r="C32" s="234"/>
      <c r="D32" s="67"/>
      <c r="E32" s="100" t="s">
        <v>357</v>
      </c>
      <c r="F32" s="157">
        <v>1300</v>
      </c>
      <c r="G32" s="157">
        <v>0</v>
      </c>
      <c r="H32" s="158">
        <f t="shared" si="1"/>
        <v>0</v>
      </c>
    </row>
    <row r="33" spans="1:8" ht="12.75" customHeight="1">
      <c r="A33" s="67"/>
      <c r="B33" s="237"/>
      <c r="C33" s="258"/>
      <c r="D33" s="22" t="s">
        <v>270</v>
      </c>
      <c r="E33" s="100" t="s">
        <v>50</v>
      </c>
      <c r="F33" s="157">
        <f>SUM(F34)</f>
        <v>1700</v>
      </c>
      <c r="G33" s="157">
        <f>SUM(G34)</f>
        <v>0</v>
      </c>
      <c r="H33" s="158">
        <f t="shared" si="1"/>
        <v>0</v>
      </c>
    </row>
    <row r="34" spans="1:8" ht="12.75" customHeight="1">
      <c r="A34" s="67"/>
      <c r="B34" s="238"/>
      <c r="C34" s="259"/>
      <c r="D34" s="67"/>
      <c r="E34" s="100" t="s">
        <v>362</v>
      </c>
      <c r="F34" s="157">
        <v>1700</v>
      </c>
      <c r="G34" s="157">
        <v>0</v>
      </c>
      <c r="H34" s="158">
        <f t="shared" si="1"/>
        <v>0</v>
      </c>
    </row>
    <row r="35" spans="1:8" ht="12.75" customHeight="1">
      <c r="A35" s="67"/>
      <c r="B35" s="191" t="s">
        <v>237</v>
      </c>
      <c r="C35" s="191"/>
      <c r="D35" s="22"/>
      <c r="E35" s="100" t="s">
        <v>4</v>
      </c>
      <c r="F35" s="157">
        <f>SUM(F36,F40,F42)</f>
        <v>74605</v>
      </c>
      <c r="G35" s="157">
        <f>SUM(G36,G40,G42)</f>
        <v>41958</v>
      </c>
      <c r="H35" s="158">
        <f t="shared" si="1"/>
        <v>0.562401983781248</v>
      </c>
    </row>
    <row r="36" spans="1:8" ht="12.75" customHeight="1">
      <c r="A36" s="67"/>
      <c r="B36" s="234"/>
      <c r="C36" s="234"/>
      <c r="D36" s="22" t="s">
        <v>271</v>
      </c>
      <c r="E36" s="100" t="s">
        <v>52</v>
      </c>
      <c r="F36" s="157">
        <f>SUM(F37:F39)</f>
        <v>15903</v>
      </c>
      <c r="G36" s="157">
        <f>SUM(G37:G39)</f>
        <v>0</v>
      </c>
      <c r="H36" s="158">
        <f t="shared" si="1"/>
        <v>0</v>
      </c>
    </row>
    <row r="37" spans="1:8" ht="12.75" customHeight="1">
      <c r="A37" s="67"/>
      <c r="B37" s="234"/>
      <c r="C37" s="234"/>
      <c r="D37" s="67"/>
      <c r="E37" s="100" t="s">
        <v>363</v>
      </c>
      <c r="F37" s="157">
        <v>500</v>
      </c>
      <c r="G37" s="157">
        <v>0</v>
      </c>
      <c r="H37" s="158">
        <f t="shared" si="1"/>
        <v>0</v>
      </c>
    </row>
    <row r="38" spans="1:8" ht="12.75" customHeight="1">
      <c r="A38" s="67"/>
      <c r="B38" s="234"/>
      <c r="C38" s="234"/>
      <c r="D38" s="67"/>
      <c r="E38" s="100" t="s">
        <v>353</v>
      </c>
      <c r="F38" s="157">
        <v>9403</v>
      </c>
      <c r="G38" s="157">
        <v>0</v>
      </c>
      <c r="H38" s="158">
        <f t="shared" si="1"/>
        <v>0</v>
      </c>
    </row>
    <row r="39" spans="1:8" ht="12.75" customHeight="1">
      <c r="A39" s="67"/>
      <c r="B39" s="234"/>
      <c r="C39" s="234"/>
      <c r="D39" s="67"/>
      <c r="E39" s="100" t="s">
        <v>355</v>
      </c>
      <c r="F39" s="157">
        <v>6000</v>
      </c>
      <c r="G39" s="157">
        <v>0</v>
      </c>
      <c r="H39" s="158">
        <f t="shared" si="1"/>
        <v>0</v>
      </c>
    </row>
    <row r="40" spans="1:8" ht="12.75" customHeight="1">
      <c r="A40" s="67"/>
      <c r="B40" s="234"/>
      <c r="C40" s="234"/>
      <c r="D40" s="22" t="s">
        <v>270</v>
      </c>
      <c r="E40" s="100" t="s">
        <v>50</v>
      </c>
      <c r="F40" s="157">
        <f>SUM(F41)</f>
        <v>2200</v>
      </c>
      <c r="G40" s="157">
        <f>SUM(G41)</f>
        <v>2200</v>
      </c>
      <c r="H40" s="158">
        <f t="shared" si="1"/>
        <v>1</v>
      </c>
    </row>
    <row r="41" spans="1:8" ht="12.75" customHeight="1">
      <c r="A41" s="67"/>
      <c r="B41" s="234"/>
      <c r="C41" s="234"/>
      <c r="D41" s="67"/>
      <c r="E41" s="100" t="s">
        <v>354</v>
      </c>
      <c r="F41" s="157">
        <v>2200</v>
      </c>
      <c r="G41" s="157">
        <v>2200</v>
      </c>
      <c r="H41" s="158">
        <f t="shared" si="1"/>
        <v>1</v>
      </c>
    </row>
    <row r="42" spans="1:8" ht="12.75" customHeight="1">
      <c r="A42" s="67"/>
      <c r="B42" s="234"/>
      <c r="C42" s="234"/>
      <c r="D42" s="22" t="s">
        <v>284</v>
      </c>
      <c r="E42" s="100" t="s">
        <v>53</v>
      </c>
      <c r="F42" s="157">
        <f>SUM(F43:F48)</f>
        <v>56502</v>
      </c>
      <c r="G42" s="157">
        <f>SUM(G43:G48)</f>
        <v>39758</v>
      </c>
      <c r="H42" s="158">
        <f t="shared" si="1"/>
        <v>0.7036565077342395</v>
      </c>
    </row>
    <row r="43" spans="1:8" ht="12.75" customHeight="1">
      <c r="A43" s="67"/>
      <c r="B43" s="234"/>
      <c r="C43" s="234"/>
      <c r="D43" s="67"/>
      <c r="E43" s="100" t="s">
        <v>360</v>
      </c>
      <c r="F43" s="157">
        <v>16720</v>
      </c>
      <c r="G43" s="157">
        <v>0</v>
      </c>
      <c r="H43" s="158">
        <f t="shared" si="1"/>
        <v>0</v>
      </c>
    </row>
    <row r="44" spans="1:8" ht="12.75" customHeight="1">
      <c r="A44" s="67"/>
      <c r="B44" s="234"/>
      <c r="C44" s="234"/>
      <c r="D44" s="67"/>
      <c r="E44" s="100" t="s">
        <v>363</v>
      </c>
      <c r="F44" s="157">
        <v>5184</v>
      </c>
      <c r="G44" s="157">
        <v>5160</v>
      </c>
      <c r="H44" s="158">
        <f t="shared" si="1"/>
        <v>0.9953703703703703</v>
      </c>
    </row>
    <row r="45" spans="1:8" ht="12.75" customHeight="1">
      <c r="A45" s="67"/>
      <c r="B45" s="234"/>
      <c r="C45" s="234"/>
      <c r="D45" s="67"/>
      <c r="E45" s="100" t="s">
        <v>359</v>
      </c>
      <c r="F45" s="157">
        <v>11000</v>
      </c>
      <c r="G45" s="157">
        <v>11000</v>
      </c>
      <c r="H45" s="158">
        <f t="shared" si="1"/>
        <v>1</v>
      </c>
    </row>
    <row r="46" spans="1:8" ht="12.75" customHeight="1">
      <c r="A46" s="67"/>
      <c r="B46" s="234"/>
      <c r="C46" s="234"/>
      <c r="D46" s="67"/>
      <c r="E46" s="100" t="s">
        <v>356</v>
      </c>
      <c r="F46" s="157">
        <v>9676</v>
      </c>
      <c r="G46" s="157">
        <v>9676</v>
      </c>
      <c r="H46" s="158">
        <f t="shared" si="1"/>
        <v>1</v>
      </c>
    </row>
    <row r="47" spans="1:8" ht="12.75" customHeight="1">
      <c r="A47" s="67"/>
      <c r="B47" s="234"/>
      <c r="C47" s="234"/>
      <c r="D47" s="67"/>
      <c r="E47" s="100" t="s">
        <v>365</v>
      </c>
      <c r="F47" s="157">
        <v>10000</v>
      </c>
      <c r="G47" s="157">
        <v>10000</v>
      </c>
      <c r="H47" s="158">
        <f t="shared" si="1"/>
        <v>1</v>
      </c>
    </row>
    <row r="48" spans="1:8" ht="12.75" customHeight="1">
      <c r="A48" s="67"/>
      <c r="B48" s="234"/>
      <c r="C48" s="234"/>
      <c r="D48" s="67"/>
      <c r="E48" s="100" t="s">
        <v>366</v>
      </c>
      <c r="F48" s="157">
        <v>3922</v>
      </c>
      <c r="G48" s="157">
        <v>3922</v>
      </c>
      <c r="H48" s="158">
        <f t="shared" si="1"/>
        <v>1</v>
      </c>
    </row>
    <row r="49" spans="1:8" ht="12.75" customHeight="1">
      <c r="A49" s="22" t="s">
        <v>249</v>
      </c>
      <c r="B49" s="191"/>
      <c r="C49" s="191"/>
      <c r="D49" s="22"/>
      <c r="E49" s="100" t="s">
        <v>95</v>
      </c>
      <c r="F49" s="157">
        <f>SUM(F50,F65)</f>
        <v>36978</v>
      </c>
      <c r="G49" s="157">
        <f>SUM(G50,G65)</f>
        <v>9830.51</v>
      </c>
      <c r="H49" s="158">
        <f t="shared" si="1"/>
        <v>0.2658475309643572</v>
      </c>
    </row>
    <row r="50" spans="1:8" ht="12.75" customHeight="1">
      <c r="A50" s="67"/>
      <c r="B50" s="191" t="s">
        <v>250</v>
      </c>
      <c r="C50" s="191"/>
      <c r="D50" s="22"/>
      <c r="E50" s="100" t="s">
        <v>99</v>
      </c>
      <c r="F50" s="157">
        <f>SUM(F51,F58,F62)</f>
        <v>36065</v>
      </c>
      <c r="G50" s="157">
        <f>SUM(G51,G58,G62)</f>
        <v>9830.51</v>
      </c>
      <c r="H50" s="158">
        <f t="shared" si="1"/>
        <v>0.27257756827949536</v>
      </c>
    </row>
    <row r="51" spans="1:8" ht="12.75" customHeight="1">
      <c r="A51" s="67"/>
      <c r="B51" s="234"/>
      <c r="C51" s="234"/>
      <c r="D51" s="22" t="s">
        <v>271</v>
      </c>
      <c r="E51" s="100" t="s">
        <v>52</v>
      </c>
      <c r="F51" s="157">
        <f>SUM(F52:F57)</f>
        <v>15977</v>
      </c>
      <c r="G51" s="157">
        <f>SUM(G52:G57)</f>
        <v>8330.51</v>
      </c>
      <c r="H51" s="158">
        <f t="shared" si="1"/>
        <v>0.5214063966952495</v>
      </c>
    </row>
    <row r="52" spans="1:8" ht="12.75" customHeight="1">
      <c r="A52" s="67"/>
      <c r="B52" s="234"/>
      <c r="C52" s="234"/>
      <c r="D52" s="67"/>
      <c r="E52" s="100" t="s">
        <v>362</v>
      </c>
      <c r="F52" s="157">
        <v>5000</v>
      </c>
      <c r="G52" s="157">
        <v>4999.66</v>
      </c>
      <c r="H52" s="158">
        <f t="shared" si="1"/>
        <v>0.9999319999999999</v>
      </c>
    </row>
    <row r="53" spans="1:8" ht="12.75" customHeight="1">
      <c r="A53" s="67"/>
      <c r="B53" s="234"/>
      <c r="C53" s="234"/>
      <c r="D53" s="67"/>
      <c r="E53" s="100" t="s">
        <v>363</v>
      </c>
      <c r="F53" s="157">
        <v>2300</v>
      </c>
      <c r="G53" s="157">
        <v>0</v>
      </c>
      <c r="H53" s="158">
        <f t="shared" si="1"/>
        <v>0</v>
      </c>
    </row>
    <row r="54" spans="1:8" ht="12.75" customHeight="1">
      <c r="A54" s="67"/>
      <c r="B54" s="234"/>
      <c r="C54" s="234"/>
      <c r="D54" s="67"/>
      <c r="E54" s="100" t="s">
        <v>359</v>
      </c>
      <c r="F54" s="157">
        <v>837</v>
      </c>
      <c r="G54" s="157">
        <v>831.14</v>
      </c>
      <c r="H54" s="158">
        <f t="shared" si="1"/>
        <v>0.9929988052568698</v>
      </c>
    </row>
    <row r="55" spans="1:8" ht="12.75" customHeight="1">
      <c r="A55" s="67"/>
      <c r="B55" s="234"/>
      <c r="C55" s="234"/>
      <c r="D55" s="67"/>
      <c r="E55" s="100" t="s">
        <v>357</v>
      </c>
      <c r="F55" s="157">
        <v>2900</v>
      </c>
      <c r="G55" s="157">
        <v>0</v>
      </c>
      <c r="H55" s="158">
        <f t="shared" si="1"/>
        <v>0</v>
      </c>
    </row>
    <row r="56" spans="1:8" ht="12.75" customHeight="1">
      <c r="A56" s="67"/>
      <c r="B56" s="234"/>
      <c r="C56" s="234"/>
      <c r="D56" s="67"/>
      <c r="E56" s="100" t="s">
        <v>364</v>
      </c>
      <c r="F56" s="157">
        <v>2500</v>
      </c>
      <c r="G56" s="157">
        <v>2499.71</v>
      </c>
      <c r="H56" s="158">
        <f t="shared" si="1"/>
        <v>0.999884</v>
      </c>
    </row>
    <row r="57" spans="1:8" ht="12.75" customHeight="1">
      <c r="A57" s="67"/>
      <c r="B57" s="234"/>
      <c r="C57" s="234"/>
      <c r="D57" s="67"/>
      <c r="E57" s="100" t="s">
        <v>354</v>
      </c>
      <c r="F57" s="157">
        <v>2440</v>
      </c>
      <c r="G57" s="157">
        <v>0</v>
      </c>
      <c r="H57" s="158">
        <f t="shared" si="1"/>
        <v>0</v>
      </c>
    </row>
    <row r="58" spans="1:8" ht="12.75" customHeight="1">
      <c r="A58" s="67"/>
      <c r="B58" s="234"/>
      <c r="C58" s="234"/>
      <c r="D58" s="22" t="s">
        <v>270</v>
      </c>
      <c r="E58" s="100" t="s">
        <v>50</v>
      </c>
      <c r="F58" s="157">
        <f>SUM(F59:F61)</f>
        <v>3401</v>
      </c>
      <c r="G58" s="157">
        <f>SUM(G59:G61)</f>
        <v>1500</v>
      </c>
      <c r="H58" s="158">
        <f t="shared" si="1"/>
        <v>0.4410467509556013</v>
      </c>
    </row>
    <row r="59" spans="1:8" ht="12.75" customHeight="1">
      <c r="A59" s="67"/>
      <c r="B59" s="234"/>
      <c r="C59" s="234"/>
      <c r="D59" s="67"/>
      <c r="E59" s="100" t="s">
        <v>362</v>
      </c>
      <c r="F59" s="157">
        <v>401</v>
      </c>
      <c r="G59" s="157">
        <v>0</v>
      </c>
      <c r="H59" s="158">
        <f t="shared" si="1"/>
        <v>0</v>
      </c>
    </row>
    <row r="60" spans="1:8" ht="12.75" customHeight="1">
      <c r="A60" s="67"/>
      <c r="B60" s="234"/>
      <c r="C60" s="234"/>
      <c r="D60" s="67"/>
      <c r="E60" s="100" t="s">
        <v>363</v>
      </c>
      <c r="F60" s="157">
        <v>1500</v>
      </c>
      <c r="G60" s="157">
        <v>0</v>
      </c>
      <c r="H60" s="158">
        <f t="shared" si="1"/>
        <v>0</v>
      </c>
    </row>
    <row r="61" spans="1:8" ht="12.75" customHeight="1">
      <c r="A61" s="67"/>
      <c r="B61" s="234"/>
      <c r="C61" s="234"/>
      <c r="D61" s="67"/>
      <c r="E61" s="100" t="s">
        <v>366</v>
      </c>
      <c r="F61" s="157">
        <v>1500</v>
      </c>
      <c r="G61" s="157">
        <v>1500</v>
      </c>
      <c r="H61" s="158">
        <f t="shared" si="1"/>
        <v>1</v>
      </c>
    </row>
    <row r="62" spans="1:8" ht="12.75" customHeight="1">
      <c r="A62" s="67"/>
      <c r="B62" s="234"/>
      <c r="C62" s="234"/>
      <c r="D62" s="22" t="s">
        <v>284</v>
      </c>
      <c r="E62" s="100" t="s">
        <v>53</v>
      </c>
      <c r="F62" s="157">
        <f>SUM(F63:F64)</f>
        <v>16687</v>
      </c>
      <c r="G62" s="157">
        <f>SUM(G63:G64)</f>
        <v>0</v>
      </c>
      <c r="H62" s="158">
        <f t="shared" si="1"/>
        <v>0</v>
      </c>
    </row>
    <row r="63" spans="1:8" ht="12.75" customHeight="1">
      <c r="A63" s="67"/>
      <c r="B63" s="234"/>
      <c r="C63" s="234"/>
      <c r="D63" s="67"/>
      <c r="E63" s="100" t="s">
        <v>357</v>
      </c>
      <c r="F63" s="157">
        <v>11687</v>
      </c>
      <c r="G63" s="157">
        <v>0</v>
      </c>
      <c r="H63" s="158">
        <f t="shared" si="1"/>
        <v>0</v>
      </c>
    </row>
    <row r="64" spans="1:8" ht="12.75" customHeight="1">
      <c r="A64" s="67"/>
      <c r="B64" s="234"/>
      <c r="C64" s="234"/>
      <c r="D64" s="67"/>
      <c r="E64" s="100" t="s">
        <v>366</v>
      </c>
      <c r="F64" s="157">
        <v>5000</v>
      </c>
      <c r="G64" s="157">
        <v>0</v>
      </c>
      <c r="H64" s="158">
        <f t="shared" si="1"/>
        <v>0</v>
      </c>
    </row>
    <row r="65" spans="1:8" ht="12.75" customHeight="1">
      <c r="A65" s="67"/>
      <c r="B65" s="191" t="s">
        <v>339</v>
      </c>
      <c r="C65" s="191"/>
      <c r="D65" s="22"/>
      <c r="E65" s="100" t="s">
        <v>4</v>
      </c>
      <c r="F65" s="157">
        <f>SUM(F66)</f>
        <v>913</v>
      </c>
      <c r="G65" s="157">
        <f>SUM(G66)</f>
        <v>0</v>
      </c>
      <c r="H65" s="158">
        <f t="shared" si="1"/>
        <v>0</v>
      </c>
    </row>
    <row r="66" spans="1:8" ht="12.75" customHeight="1">
      <c r="A66" s="67"/>
      <c r="B66" s="234"/>
      <c r="C66" s="234"/>
      <c r="D66" s="22" t="s">
        <v>271</v>
      </c>
      <c r="E66" s="100" t="s">
        <v>52</v>
      </c>
      <c r="F66" s="157">
        <f>SUM(F67:F68)</f>
        <v>913</v>
      </c>
      <c r="G66" s="157">
        <f>SUM(G67:G68)</f>
        <v>0</v>
      </c>
      <c r="H66" s="158">
        <f t="shared" si="1"/>
        <v>0</v>
      </c>
    </row>
    <row r="67" spans="1:8" ht="12" customHeight="1">
      <c r="A67" s="67"/>
      <c r="B67" s="234"/>
      <c r="C67" s="234"/>
      <c r="D67" s="67"/>
      <c r="E67" s="100" t="s">
        <v>363</v>
      </c>
      <c r="F67" s="157">
        <v>500</v>
      </c>
      <c r="G67" s="157">
        <v>0</v>
      </c>
      <c r="H67" s="158">
        <f t="shared" si="1"/>
        <v>0</v>
      </c>
    </row>
    <row r="68" spans="1:8" ht="12.75" customHeight="1">
      <c r="A68" s="67"/>
      <c r="B68" s="234"/>
      <c r="C68" s="234"/>
      <c r="D68" s="67"/>
      <c r="E68" s="100" t="s">
        <v>355</v>
      </c>
      <c r="F68" s="157">
        <v>413</v>
      </c>
      <c r="G68" s="157">
        <v>0</v>
      </c>
      <c r="H68" s="158">
        <f t="shared" si="1"/>
        <v>0</v>
      </c>
    </row>
    <row r="69" spans="1:8" ht="12" customHeight="1">
      <c r="A69" s="22" t="s">
        <v>238</v>
      </c>
      <c r="B69" s="191"/>
      <c r="C69" s="191"/>
      <c r="D69" s="22"/>
      <c r="E69" s="100" t="s">
        <v>380</v>
      </c>
      <c r="F69" s="157">
        <f>SUM(F70)</f>
        <v>5500</v>
      </c>
      <c r="G69" s="157">
        <f>SUM(G70)</f>
        <v>0</v>
      </c>
      <c r="H69" s="158">
        <f aca="true" t="shared" si="3" ref="H69:H76">G69/F69</f>
        <v>0</v>
      </c>
    </row>
    <row r="70" spans="1:8" ht="12" customHeight="1">
      <c r="A70" s="67"/>
      <c r="B70" s="191" t="s">
        <v>239</v>
      </c>
      <c r="C70" s="191"/>
      <c r="D70" s="22"/>
      <c r="E70" s="100" t="s">
        <v>101</v>
      </c>
      <c r="F70" s="157">
        <f>SUM(F71,F73)</f>
        <v>5500</v>
      </c>
      <c r="G70" s="157">
        <f>SUM(G71,G73)</f>
        <v>0</v>
      </c>
      <c r="H70" s="158">
        <f t="shared" si="3"/>
        <v>0</v>
      </c>
    </row>
    <row r="71" spans="1:8" ht="12" customHeight="1">
      <c r="A71" s="67"/>
      <c r="B71" s="234"/>
      <c r="C71" s="234"/>
      <c r="D71" s="22" t="s">
        <v>271</v>
      </c>
      <c r="E71" s="100" t="s">
        <v>52</v>
      </c>
      <c r="F71" s="157">
        <f>SUM(F72)</f>
        <v>2500</v>
      </c>
      <c r="G71" s="157">
        <f>SUM(G72)</f>
        <v>0</v>
      </c>
      <c r="H71" s="158">
        <f t="shared" si="3"/>
        <v>0</v>
      </c>
    </row>
    <row r="72" spans="1:8" ht="12" customHeight="1">
      <c r="A72" s="67"/>
      <c r="B72" s="234"/>
      <c r="C72" s="234"/>
      <c r="D72" s="67"/>
      <c r="E72" s="100" t="s">
        <v>363</v>
      </c>
      <c r="F72" s="157">
        <v>2500</v>
      </c>
      <c r="G72" s="157">
        <v>0</v>
      </c>
      <c r="H72" s="158">
        <f t="shared" si="3"/>
        <v>0</v>
      </c>
    </row>
    <row r="73" spans="1:8" ht="12" customHeight="1">
      <c r="A73" s="67"/>
      <c r="B73" s="234"/>
      <c r="C73" s="234"/>
      <c r="D73" s="22" t="s">
        <v>270</v>
      </c>
      <c r="E73" s="100" t="s">
        <v>50</v>
      </c>
      <c r="F73" s="157">
        <f>SUM(F74)</f>
        <v>3000</v>
      </c>
      <c r="G73" s="157">
        <f>SUM(G74)</f>
        <v>0</v>
      </c>
      <c r="H73" s="158">
        <f t="shared" si="3"/>
        <v>0</v>
      </c>
    </row>
    <row r="74" spans="1:8" ht="12" customHeight="1">
      <c r="A74" s="76"/>
      <c r="B74" s="235"/>
      <c r="C74" s="235"/>
      <c r="D74" s="76"/>
      <c r="E74" s="100" t="s">
        <v>364</v>
      </c>
      <c r="F74" s="157">
        <v>3000</v>
      </c>
      <c r="G74" s="157">
        <v>0</v>
      </c>
      <c r="H74" s="158">
        <f t="shared" si="3"/>
        <v>0</v>
      </c>
    </row>
    <row r="75" spans="1:8" ht="12">
      <c r="A75" s="216"/>
      <c r="B75" s="216"/>
      <c r="C75" s="216"/>
      <c r="D75" s="216"/>
      <c r="E75" s="216"/>
      <c r="F75" s="216"/>
      <c r="G75" s="216"/>
      <c r="H75" s="217"/>
    </row>
    <row r="76" spans="1:8" s="154" customFormat="1" ht="12" customHeight="1">
      <c r="A76" s="218" t="s">
        <v>350</v>
      </c>
      <c r="B76" s="218"/>
      <c r="C76" s="218"/>
      <c r="D76" s="218"/>
      <c r="E76" s="190"/>
      <c r="F76" s="159">
        <f>SUM(F4,F8,F15,F19,F49,F69)</f>
        <v>165503</v>
      </c>
      <c r="G76" s="159">
        <f>SUM(G4,G8,G15,G19,G49,G69)</f>
        <v>69324.06</v>
      </c>
      <c r="H76" s="160">
        <f t="shared" si="3"/>
        <v>0.4188689026785013</v>
      </c>
    </row>
  </sheetData>
  <sheetProtection/>
  <mergeCells count="76">
    <mergeCell ref="B2:C2"/>
    <mergeCell ref="B4:C4"/>
    <mergeCell ref="B5:C5"/>
    <mergeCell ref="B9:C9"/>
    <mergeCell ref="B10:C10"/>
    <mergeCell ref="B11:C11"/>
    <mergeCell ref="B6:C6"/>
    <mergeCell ref="B7:C7"/>
    <mergeCell ref="B8:C8"/>
    <mergeCell ref="B15:C15"/>
    <mergeCell ref="B16:C16"/>
    <mergeCell ref="B17:C17"/>
    <mergeCell ref="B12:C12"/>
    <mergeCell ref="B13:C13"/>
    <mergeCell ref="B14:C14"/>
    <mergeCell ref="B21:C21"/>
    <mergeCell ref="B22:C22"/>
    <mergeCell ref="B23:C23"/>
    <mergeCell ref="B18:C18"/>
    <mergeCell ref="B19:C19"/>
    <mergeCell ref="B20:C20"/>
    <mergeCell ref="B30:C30"/>
    <mergeCell ref="B31:C31"/>
    <mergeCell ref="B27:C27"/>
    <mergeCell ref="B28:C28"/>
    <mergeCell ref="B29:C29"/>
    <mergeCell ref="B24:C24"/>
    <mergeCell ref="B25:C25"/>
    <mergeCell ref="B26:C26"/>
    <mergeCell ref="B37:C37"/>
    <mergeCell ref="B38:C38"/>
    <mergeCell ref="B39:C39"/>
    <mergeCell ref="B32:C32"/>
    <mergeCell ref="B35:C35"/>
    <mergeCell ref="B36:C36"/>
    <mergeCell ref="B33:C33"/>
    <mergeCell ref="B34:C34"/>
    <mergeCell ref="B43:C43"/>
    <mergeCell ref="B44:C44"/>
    <mergeCell ref="B45:C45"/>
    <mergeCell ref="B40:C40"/>
    <mergeCell ref="B41:C41"/>
    <mergeCell ref="B42:C42"/>
    <mergeCell ref="B49:C49"/>
    <mergeCell ref="B50:C50"/>
    <mergeCell ref="B51:C51"/>
    <mergeCell ref="B46:C46"/>
    <mergeCell ref="B47:C47"/>
    <mergeCell ref="B48:C48"/>
    <mergeCell ref="B60:C60"/>
    <mergeCell ref="B55:C55"/>
    <mergeCell ref="B56:C56"/>
    <mergeCell ref="B57:C57"/>
    <mergeCell ref="B52:C52"/>
    <mergeCell ref="B53:C53"/>
    <mergeCell ref="B54:C54"/>
    <mergeCell ref="B67:C67"/>
    <mergeCell ref="B3:C3"/>
    <mergeCell ref="B64:C64"/>
    <mergeCell ref="B65:C65"/>
    <mergeCell ref="B66:C66"/>
    <mergeCell ref="B61:C61"/>
    <mergeCell ref="B62:C62"/>
    <mergeCell ref="B63:C63"/>
    <mergeCell ref="B58:C58"/>
    <mergeCell ref="B59:C59"/>
    <mergeCell ref="A1:H1"/>
    <mergeCell ref="A75:H75"/>
    <mergeCell ref="B74:C74"/>
    <mergeCell ref="A76:E76"/>
    <mergeCell ref="B71:C71"/>
    <mergeCell ref="B72:C72"/>
    <mergeCell ref="B73:C73"/>
    <mergeCell ref="B68:C68"/>
    <mergeCell ref="B69:C69"/>
    <mergeCell ref="B70:C70"/>
  </mergeCells>
  <printOptions horizontalCentered="1"/>
  <pageMargins left="0.5511811023622047" right="0.4330708661417323" top="1.299212598425197" bottom="0.7480314960629921" header="0.7086614173228347" footer="0.31496062992125984"/>
  <pageSetup firstPageNumber="68" useFirstPageNumber="1" horizontalDpi="600" verticalDpi="600" orientation="portrait" paperSize="9" r:id="rId2"/>
  <headerFooter>
    <oddHeader>&amp;L&amp;"Arial,Pogrubiony"INFORMACJA O PRZEBIEGU WYKONANIA
BUDŻETU GMINY PACZKÓW ZA I PÓŁROCZE 2012R.&amp;R&amp;8Zał. nr 10
Wydatki jednostek pomocniczych w ramach funduszu sołeckiego</oddHeader>
    <oddFooter>&amp;C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showGridLines="0" zoomScalePageLayoutView="0" workbookViewId="0" topLeftCell="A76">
      <selection activeCell="F111" sqref="F111"/>
    </sheetView>
  </sheetViews>
  <sheetFormatPr defaultColWidth="8.00390625" defaultRowHeight="12.75"/>
  <cols>
    <col min="1" max="1" width="4.8515625" style="1" bestFit="1" customWidth="1"/>
    <col min="2" max="2" width="7.57421875" style="1" bestFit="1" customWidth="1"/>
    <col min="3" max="3" width="7.7109375" style="1" bestFit="1" customWidth="1"/>
    <col min="4" max="4" width="49.00390625" style="1" customWidth="1"/>
    <col min="5" max="5" width="11.28125" style="69" bestFit="1" customWidth="1"/>
    <col min="6" max="6" width="10.00390625" style="69" bestFit="1" customWidth="1"/>
    <col min="7" max="7" width="8.28125" style="115" bestFit="1" customWidth="1"/>
    <col min="8" max="16384" width="8.00390625" style="1" customWidth="1"/>
  </cols>
  <sheetData>
    <row r="1" spans="1:7" s="24" customFormat="1" ht="12">
      <c r="A1" s="242" t="s">
        <v>138</v>
      </c>
      <c r="B1" s="242"/>
      <c r="C1" s="242"/>
      <c r="D1" s="242"/>
      <c r="E1" s="242"/>
      <c r="F1" s="242"/>
      <c r="G1" s="242"/>
    </row>
    <row r="2" spans="1:7" s="24" customFormat="1" ht="12.75" customHeight="1">
      <c r="A2" s="22" t="s">
        <v>0</v>
      </c>
      <c r="B2" s="22" t="s">
        <v>1</v>
      </c>
      <c r="C2" s="22" t="s">
        <v>29</v>
      </c>
      <c r="D2" s="110" t="s">
        <v>2</v>
      </c>
      <c r="E2" s="111" t="s">
        <v>114</v>
      </c>
      <c r="F2" s="111" t="s">
        <v>451</v>
      </c>
      <c r="G2" s="112" t="s">
        <v>415</v>
      </c>
    </row>
    <row r="3" spans="1:7" s="57" customFormat="1" ht="9">
      <c r="A3" s="56" t="s">
        <v>141</v>
      </c>
      <c r="B3" s="56" t="s">
        <v>142</v>
      </c>
      <c r="C3" s="56" t="s">
        <v>143</v>
      </c>
      <c r="D3" s="59" t="s">
        <v>144</v>
      </c>
      <c r="E3" s="113">
        <v>5</v>
      </c>
      <c r="F3" s="113">
        <v>6</v>
      </c>
      <c r="G3" s="113">
        <v>7</v>
      </c>
    </row>
    <row r="4" spans="1:7" ht="24">
      <c r="A4" s="22" t="s">
        <v>396</v>
      </c>
      <c r="B4" s="22"/>
      <c r="C4" s="22"/>
      <c r="D4" s="100" t="s">
        <v>397</v>
      </c>
      <c r="E4" s="72">
        <f>SUM(E5)</f>
        <v>55000</v>
      </c>
      <c r="F4" s="72">
        <f>SUM(F5)</f>
        <v>3567</v>
      </c>
      <c r="G4" s="114">
        <f>F4/E4</f>
        <v>0.06485454545454546</v>
      </c>
    </row>
    <row r="5" spans="1:7" ht="12.75">
      <c r="A5" s="67"/>
      <c r="B5" s="22" t="s">
        <v>398</v>
      </c>
      <c r="C5" s="22"/>
      <c r="D5" s="100" t="s">
        <v>399</v>
      </c>
      <c r="E5" s="72">
        <f>SUM(E6)</f>
        <v>55000</v>
      </c>
      <c r="F5" s="72">
        <f>SUM(F6)</f>
        <v>3567</v>
      </c>
      <c r="G5" s="114">
        <f>F5/E5</f>
        <v>0.06485454545454546</v>
      </c>
    </row>
    <row r="6" spans="1:7" ht="36">
      <c r="A6" s="67"/>
      <c r="B6" s="67"/>
      <c r="C6" s="22" t="s">
        <v>432</v>
      </c>
      <c r="D6" s="100" t="s">
        <v>416</v>
      </c>
      <c r="E6" s="72">
        <f>SUM(E8:E10)</f>
        <v>55000</v>
      </c>
      <c r="F6" s="72">
        <f>SUM(F8:F10)</f>
        <v>3567</v>
      </c>
      <c r="G6" s="114">
        <f>F6/E6</f>
        <v>0.06485454545454546</v>
      </c>
    </row>
    <row r="7" spans="1:7" ht="12.75">
      <c r="A7" s="67"/>
      <c r="B7" s="67"/>
      <c r="C7" s="67"/>
      <c r="D7" s="100" t="s">
        <v>450</v>
      </c>
      <c r="E7" s="72"/>
      <c r="F7" s="72"/>
      <c r="G7" s="114"/>
    </row>
    <row r="8" spans="1:7" ht="12.75">
      <c r="A8" s="67"/>
      <c r="B8" s="67"/>
      <c r="C8" s="67"/>
      <c r="D8" s="100" t="s">
        <v>433</v>
      </c>
      <c r="E8" s="72">
        <v>7000</v>
      </c>
      <c r="F8" s="72">
        <v>738</v>
      </c>
      <c r="G8" s="114">
        <f aca="true" t="shared" si="0" ref="G8:G13">F8/E8</f>
        <v>0.10542857142857143</v>
      </c>
    </row>
    <row r="9" spans="1:7" ht="12.75">
      <c r="A9" s="67"/>
      <c r="B9" s="67"/>
      <c r="C9" s="67"/>
      <c r="D9" s="100" t="s">
        <v>434</v>
      </c>
      <c r="E9" s="72">
        <v>9000</v>
      </c>
      <c r="F9" s="72">
        <v>984</v>
      </c>
      <c r="G9" s="114">
        <f t="shared" si="0"/>
        <v>0.10933333333333334</v>
      </c>
    </row>
    <row r="10" spans="1:7" ht="12.75">
      <c r="A10" s="67"/>
      <c r="B10" s="67"/>
      <c r="C10" s="67"/>
      <c r="D10" s="100" t="s">
        <v>435</v>
      </c>
      <c r="E10" s="72">
        <v>39000</v>
      </c>
      <c r="F10" s="72">
        <v>1845</v>
      </c>
      <c r="G10" s="114">
        <f t="shared" si="0"/>
        <v>0.04730769230769231</v>
      </c>
    </row>
    <row r="11" spans="1:7" ht="12.75">
      <c r="A11" s="22" t="s">
        <v>151</v>
      </c>
      <c r="B11" s="22"/>
      <c r="C11" s="22"/>
      <c r="D11" s="100" t="s">
        <v>5</v>
      </c>
      <c r="E11" s="72">
        <f>SUM(E12)</f>
        <v>8100</v>
      </c>
      <c r="F11" s="72">
        <f>SUM(F12)</f>
        <v>8099.87</v>
      </c>
      <c r="G11" s="114">
        <f t="shared" si="0"/>
        <v>0.999983950617284</v>
      </c>
    </row>
    <row r="12" spans="1:7" ht="12.75">
      <c r="A12" s="67"/>
      <c r="B12" s="22" t="s">
        <v>152</v>
      </c>
      <c r="C12" s="22"/>
      <c r="D12" s="100" t="s">
        <v>6</v>
      </c>
      <c r="E12" s="72">
        <f>SUM(E13)</f>
        <v>8100</v>
      </c>
      <c r="F12" s="72">
        <f>SUM(F13)</f>
        <v>8099.87</v>
      </c>
      <c r="G12" s="114">
        <f t="shared" si="0"/>
        <v>0.999983950617284</v>
      </c>
    </row>
    <row r="13" spans="1:7" ht="12.75">
      <c r="A13" s="67"/>
      <c r="B13" s="67"/>
      <c r="C13" s="22" t="s">
        <v>284</v>
      </c>
      <c r="D13" s="100" t="s">
        <v>53</v>
      </c>
      <c r="E13" s="72">
        <f>SUM(E15)</f>
        <v>8100</v>
      </c>
      <c r="F13" s="72">
        <f>SUM(F15)</f>
        <v>8099.87</v>
      </c>
      <c r="G13" s="114">
        <f t="shared" si="0"/>
        <v>0.999983950617284</v>
      </c>
    </row>
    <row r="14" spans="1:7" ht="12.75">
      <c r="A14" s="67"/>
      <c r="B14" s="67"/>
      <c r="C14" s="67"/>
      <c r="D14" s="100" t="s">
        <v>450</v>
      </c>
      <c r="E14" s="72"/>
      <c r="F14" s="72"/>
      <c r="G14" s="114"/>
    </row>
    <row r="15" spans="1:7" ht="12.75">
      <c r="A15" s="67"/>
      <c r="B15" s="67"/>
      <c r="C15" s="67"/>
      <c r="D15" s="100" t="s">
        <v>353</v>
      </c>
      <c r="E15" s="72">
        <v>8100</v>
      </c>
      <c r="F15" s="72">
        <v>8099.87</v>
      </c>
      <c r="G15" s="114">
        <f>F15/E15</f>
        <v>0.999983950617284</v>
      </c>
    </row>
    <row r="16" spans="1:7" ht="12.75">
      <c r="A16" s="22" t="s">
        <v>154</v>
      </c>
      <c r="B16" s="22"/>
      <c r="C16" s="22"/>
      <c r="D16" s="100" t="s">
        <v>7</v>
      </c>
      <c r="E16" s="72">
        <f>SUM(E17)</f>
        <v>40000</v>
      </c>
      <c r="F16" s="72">
        <f>SUM(F17)</f>
        <v>0</v>
      </c>
      <c r="G16" s="114">
        <f>F16/E16</f>
        <v>0</v>
      </c>
    </row>
    <row r="17" spans="1:7" ht="12.75">
      <c r="A17" s="67"/>
      <c r="B17" s="22" t="s">
        <v>155</v>
      </c>
      <c r="C17" s="22"/>
      <c r="D17" s="100" t="s">
        <v>8</v>
      </c>
      <c r="E17" s="72">
        <f>SUM(E18)</f>
        <v>40000</v>
      </c>
      <c r="F17" s="72">
        <f>SUM(F18)</f>
        <v>0</v>
      </c>
      <c r="G17" s="114">
        <f>F17/E17</f>
        <v>0</v>
      </c>
    </row>
    <row r="18" spans="1:7" ht="12.75">
      <c r="A18" s="67"/>
      <c r="B18" s="67"/>
      <c r="C18" s="22" t="s">
        <v>284</v>
      </c>
      <c r="D18" s="100" t="s">
        <v>53</v>
      </c>
      <c r="E18" s="72">
        <f>SUM(E20:E21)</f>
        <v>40000</v>
      </c>
      <c r="F18" s="72">
        <f>SUM(F20:F21)</f>
        <v>0</v>
      </c>
      <c r="G18" s="114">
        <f>F18/E18</f>
        <v>0</v>
      </c>
    </row>
    <row r="19" spans="1:7" ht="12.75">
      <c r="A19" s="67"/>
      <c r="B19" s="67"/>
      <c r="C19" s="67"/>
      <c r="D19" s="100" t="s">
        <v>450</v>
      </c>
      <c r="E19" s="72"/>
      <c r="F19" s="72"/>
      <c r="G19" s="114"/>
    </row>
    <row r="20" spans="1:7" ht="24">
      <c r="A20" s="67"/>
      <c r="B20" s="67"/>
      <c r="C20" s="67"/>
      <c r="D20" s="100" t="s">
        <v>391</v>
      </c>
      <c r="E20" s="72">
        <v>20000</v>
      </c>
      <c r="F20" s="72">
        <v>0</v>
      </c>
      <c r="G20" s="114">
        <f>F20/E20</f>
        <v>0</v>
      </c>
    </row>
    <row r="21" spans="1:7" ht="24">
      <c r="A21" s="67"/>
      <c r="B21" s="67"/>
      <c r="C21" s="67"/>
      <c r="D21" s="100" t="s">
        <v>392</v>
      </c>
      <c r="E21" s="72">
        <v>20000</v>
      </c>
      <c r="F21" s="72">
        <v>0</v>
      </c>
      <c r="G21" s="114">
        <f>F21/E21</f>
        <v>0</v>
      </c>
    </row>
    <row r="22" spans="1:7" ht="12.75">
      <c r="A22" s="22" t="s">
        <v>161</v>
      </c>
      <c r="B22" s="22"/>
      <c r="C22" s="22"/>
      <c r="D22" s="100" t="s">
        <v>59</v>
      </c>
      <c r="E22" s="72">
        <f>SUM(E23)</f>
        <v>150000</v>
      </c>
      <c r="F22" s="72">
        <f>SUM(F23)</f>
        <v>24614.4</v>
      </c>
      <c r="G22" s="114">
        <f>F22/E22</f>
        <v>0.16409600000000002</v>
      </c>
    </row>
    <row r="23" spans="1:7" ht="12.75">
      <c r="A23" s="67"/>
      <c r="B23" s="22" t="s">
        <v>378</v>
      </c>
      <c r="C23" s="22"/>
      <c r="D23" s="100" t="s">
        <v>4</v>
      </c>
      <c r="E23" s="72">
        <f>SUM(E24)</f>
        <v>150000</v>
      </c>
      <c r="F23" s="72">
        <f>SUM(F24)</f>
        <v>24614.4</v>
      </c>
      <c r="G23" s="114">
        <f>F23/E23</f>
        <v>0.16409600000000002</v>
      </c>
    </row>
    <row r="24" spans="1:7" ht="12.75">
      <c r="A24" s="67"/>
      <c r="B24" s="67"/>
      <c r="C24" s="22" t="s">
        <v>284</v>
      </c>
      <c r="D24" s="100" t="s">
        <v>53</v>
      </c>
      <c r="E24" s="72">
        <f>SUM(E26)</f>
        <v>150000</v>
      </c>
      <c r="F24" s="72">
        <f>SUM(F26)</f>
        <v>24614.4</v>
      </c>
      <c r="G24" s="114">
        <f>F24/E24</f>
        <v>0.16409600000000002</v>
      </c>
    </row>
    <row r="25" spans="1:7" ht="12.75">
      <c r="A25" s="67"/>
      <c r="B25" s="67"/>
      <c r="C25" s="67"/>
      <c r="D25" s="100" t="s">
        <v>450</v>
      </c>
      <c r="E25" s="72"/>
      <c r="F25" s="72"/>
      <c r="G25" s="114"/>
    </row>
    <row r="26" spans="1:7" ht="24">
      <c r="A26" s="67"/>
      <c r="B26" s="67"/>
      <c r="C26" s="67"/>
      <c r="D26" s="100" t="s">
        <v>393</v>
      </c>
      <c r="E26" s="72">
        <v>150000</v>
      </c>
      <c r="F26" s="72">
        <v>24614.4</v>
      </c>
      <c r="G26" s="114">
        <f>F26/E26</f>
        <v>0.16409600000000002</v>
      </c>
    </row>
    <row r="27" spans="1:7" ht="12.75">
      <c r="A27" s="22" t="s">
        <v>172</v>
      </c>
      <c r="B27" s="22"/>
      <c r="C27" s="22"/>
      <c r="D27" s="100" t="s">
        <v>11</v>
      </c>
      <c r="E27" s="72">
        <f>SUM(E28)</f>
        <v>48700</v>
      </c>
      <c r="F27" s="72">
        <f>SUM(F28)</f>
        <v>40263.39</v>
      </c>
      <c r="G27" s="114">
        <f>F27/E27</f>
        <v>0.8267636550308008</v>
      </c>
    </row>
    <row r="28" spans="1:7" ht="12.75">
      <c r="A28" s="67"/>
      <c r="B28" s="22" t="s">
        <v>304</v>
      </c>
      <c r="C28" s="22"/>
      <c r="D28" s="100" t="s">
        <v>74</v>
      </c>
      <c r="E28" s="72">
        <f>SUM(E29)</f>
        <v>48700</v>
      </c>
      <c r="F28" s="72">
        <f>SUM(F29)</f>
        <v>40263.39</v>
      </c>
      <c r="G28" s="114">
        <f>F28/E28</f>
        <v>0.8267636550308008</v>
      </c>
    </row>
    <row r="29" spans="1:7" ht="12.75">
      <c r="A29" s="67"/>
      <c r="B29" s="67"/>
      <c r="C29" s="22" t="s">
        <v>284</v>
      </c>
      <c r="D29" s="100" t="s">
        <v>53</v>
      </c>
      <c r="E29" s="72">
        <f>SUM(E31:E34)</f>
        <v>48700</v>
      </c>
      <c r="F29" s="72">
        <f>SUM(F31:F34)</f>
        <v>40263.39</v>
      </c>
      <c r="G29" s="114">
        <f>F29/E29</f>
        <v>0.8267636550308008</v>
      </c>
    </row>
    <row r="30" spans="1:7" ht="12.75">
      <c r="A30" s="67"/>
      <c r="B30" s="67"/>
      <c r="C30" s="67"/>
      <c r="D30" s="100" t="s">
        <v>450</v>
      </c>
      <c r="E30" s="72"/>
      <c r="F30" s="72"/>
      <c r="G30" s="114"/>
    </row>
    <row r="31" spans="1:7" ht="12.75">
      <c r="A31" s="67"/>
      <c r="B31" s="67"/>
      <c r="C31" s="67"/>
      <c r="D31" s="100" t="s">
        <v>353</v>
      </c>
      <c r="E31" s="72">
        <v>5000</v>
      </c>
      <c r="F31" s="72">
        <v>5000</v>
      </c>
      <c r="G31" s="114">
        <f aca="true" t="shared" si="1" ref="G31:G37">F31/E31</f>
        <v>1</v>
      </c>
    </row>
    <row r="32" spans="1:7" ht="12.75">
      <c r="A32" s="67"/>
      <c r="B32" s="67"/>
      <c r="C32" s="67"/>
      <c r="D32" s="100" t="s">
        <v>354</v>
      </c>
      <c r="E32" s="72">
        <v>8000</v>
      </c>
      <c r="F32" s="72">
        <v>0</v>
      </c>
      <c r="G32" s="114">
        <f t="shared" si="1"/>
        <v>0</v>
      </c>
    </row>
    <row r="33" spans="1:7" ht="12.75">
      <c r="A33" s="67"/>
      <c r="B33" s="67"/>
      <c r="C33" s="67"/>
      <c r="D33" s="100" t="s">
        <v>394</v>
      </c>
      <c r="E33" s="72">
        <v>31500</v>
      </c>
      <c r="F33" s="72">
        <v>31063.4</v>
      </c>
      <c r="G33" s="114">
        <f t="shared" si="1"/>
        <v>0.9861396825396825</v>
      </c>
    </row>
    <row r="34" spans="1:7" ht="12.75">
      <c r="A34" s="67"/>
      <c r="B34" s="67"/>
      <c r="C34" s="67"/>
      <c r="D34" s="100" t="s">
        <v>436</v>
      </c>
      <c r="E34" s="72">
        <v>4200</v>
      </c>
      <c r="F34" s="72">
        <v>4199.99</v>
      </c>
      <c r="G34" s="114">
        <f t="shared" si="1"/>
        <v>0.999997619047619</v>
      </c>
    </row>
    <row r="35" spans="1:7" ht="12.75">
      <c r="A35" s="22" t="s">
        <v>207</v>
      </c>
      <c r="B35" s="22"/>
      <c r="C35" s="22"/>
      <c r="D35" s="100" t="s">
        <v>18</v>
      </c>
      <c r="E35" s="72">
        <f>SUM(E36,E40)</f>
        <v>20027</v>
      </c>
      <c r="F35" s="72">
        <f>SUM(F36,F40)</f>
        <v>13849.8</v>
      </c>
      <c r="G35" s="114">
        <f t="shared" si="1"/>
        <v>0.6915563988615369</v>
      </c>
    </row>
    <row r="36" spans="1:7" ht="12.75">
      <c r="A36" s="67"/>
      <c r="B36" s="22" t="s">
        <v>208</v>
      </c>
      <c r="C36" s="22"/>
      <c r="D36" s="100" t="s">
        <v>19</v>
      </c>
      <c r="E36" s="72">
        <f>SUM(E37)</f>
        <v>14000</v>
      </c>
      <c r="F36" s="72">
        <f>SUM(F37)</f>
        <v>13849.8</v>
      </c>
      <c r="G36" s="114">
        <f t="shared" si="1"/>
        <v>0.9892714285714285</v>
      </c>
    </row>
    <row r="37" spans="1:7" ht="12.75">
      <c r="A37" s="67"/>
      <c r="B37" s="67"/>
      <c r="C37" s="22" t="s">
        <v>284</v>
      </c>
      <c r="D37" s="100" t="s">
        <v>53</v>
      </c>
      <c r="E37" s="72">
        <f>SUM(E39)</f>
        <v>14000</v>
      </c>
      <c r="F37" s="72">
        <f>SUM(F39)</f>
        <v>13849.8</v>
      </c>
      <c r="G37" s="114">
        <f t="shared" si="1"/>
        <v>0.9892714285714285</v>
      </c>
    </row>
    <row r="38" spans="1:7" ht="12.75">
      <c r="A38" s="67"/>
      <c r="B38" s="67"/>
      <c r="C38" s="67"/>
      <c r="D38" s="100" t="s">
        <v>450</v>
      </c>
      <c r="E38" s="72"/>
      <c r="F38" s="72"/>
      <c r="G38" s="114"/>
    </row>
    <row r="39" spans="1:7" ht="12.75">
      <c r="A39" s="67"/>
      <c r="B39" s="67"/>
      <c r="C39" s="67"/>
      <c r="D39" s="100" t="s">
        <v>437</v>
      </c>
      <c r="E39" s="72">
        <v>14000</v>
      </c>
      <c r="F39" s="72">
        <v>13849.8</v>
      </c>
      <c r="G39" s="114">
        <f>F39/E39</f>
        <v>0.9892714285714285</v>
      </c>
    </row>
    <row r="40" spans="1:7" ht="12.75">
      <c r="A40" s="67"/>
      <c r="B40" s="22" t="s">
        <v>212</v>
      </c>
      <c r="C40" s="22"/>
      <c r="D40" s="100" t="s">
        <v>213</v>
      </c>
      <c r="E40" s="72">
        <f>SUM(E41)</f>
        <v>6027</v>
      </c>
      <c r="F40" s="72">
        <f>SUM(F41)</f>
        <v>0</v>
      </c>
      <c r="G40" s="114">
        <f>F40/E40</f>
        <v>0</v>
      </c>
    </row>
    <row r="41" spans="1:7" ht="12.75">
      <c r="A41" s="67"/>
      <c r="B41" s="67"/>
      <c r="C41" s="22" t="s">
        <v>284</v>
      </c>
      <c r="D41" s="100" t="s">
        <v>53</v>
      </c>
      <c r="E41" s="72">
        <f>SUM(E43)</f>
        <v>6027</v>
      </c>
      <c r="F41" s="72">
        <f>SUM(F43)</f>
        <v>0</v>
      </c>
      <c r="G41" s="114">
        <f>F41/E41</f>
        <v>0</v>
      </c>
    </row>
    <row r="42" spans="1:7" ht="12.75">
      <c r="A42" s="67"/>
      <c r="B42" s="67"/>
      <c r="C42" s="67"/>
      <c r="D42" s="100" t="s">
        <v>450</v>
      </c>
      <c r="E42" s="72"/>
      <c r="F42" s="72"/>
      <c r="G42" s="114"/>
    </row>
    <row r="43" spans="1:7" ht="24">
      <c r="A43" s="67"/>
      <c r="B43" s="67"/>
      <c r="C43" s="67"/>
      <c r="D43" s="100" t="s">
        <v>438</v>
      </c>
      <c r="E43" s="72">
        <v>6027</v>
      </c>
      <c r="F43" s="72">
        <v>0</v>
      </c>
      <c r="G43" s="114">
        <f>F43/E43</f>
        <v>0</v>
      </c>
    </row>
    <row r="44" spans="1:7" ht="12.75">
      <c r="A44" s="22" t="s">
        <v>21</v>
      </c>
      <c r="B44" s="22"/>
      <c r="C44" s="22"/>
      <c r="D44" s="100" t="s">
        <v>22</v>
      </c>
      <c r="E44" s="72">
        <f>SUM(E45)</f>
        <v>65000</v>
      </c>
      <c r="F44" s="72">
        <f>SUM(F45)</f>
        <v>31287.52</v>
      </c>
      <c r="G44" s="114">
        <f>F44/E44</f>
        <v>0.48134646153846156</v>
      </c>
    </row>
    <row r="45" spans="1:7" ht="12.75">
      <c r="A45" s="67"/>
      <c r="B45" s="22" t="s">
        <v>23</v>
      </c>
      <c r="C45" s="22"/>
      <c r="D45" s="100" t="s">
        <v>24</v>
      </c>
      <c r="E45" s="72">
        <f>SUM(E46)</f>
        <v>65000</v>
      </c>
      <c r="F45" s="72">
        <f>SUM(F46)</f>
        <v>31287.52</v>
      </c>
      <c r="G45" s="114">
        <f>F45/E45</f>
        <v>0.48134646153846156</v>
      </c>
    </row>
    <row r="46" spans="1:7" ht="12.75">
      <c r="A46" s="67"/>
      <c r="B46" s="67"/>
      <c r="C46" s="22" t="s">
        <v>284</v>
      </c>
      <c r="D46" s="100" t="s">
        <v>53</v>
      </c>
      <c r="E46" s="72">
        <f>SUM(E48:E51)</f>
        <v>65000</v>
      </c>
      <c r="F46" s="72">
        <f>SUM(F48:F51)</f>
        <v>31287.52</v>
      </c>
      <c r="G46" s="114">
        <f>F46/E46</f>
        <v>0.48134646153846156</v>
      </c>
    </row>
    <row r="47" spans="1:7" ht="12.75">
      <c r="A47" s="67"/>
      <c r="B47" s="67"/>
      <c r="C47" s="67"/>
      <c r="D47" s="100" t="s">
        <v>450</v>
      </c>
      <c r="E47" s="72"/>
      <c r="F47" s="72"/>
      <c r="G47" s="114"/>
    </row>
    <row r="48" spans="1:7" ht="24">
      <c r="A48" s="67"/>
      <c r="B48" s="67"/>
      <c r="C48" s="67"/>
      <c r="D48" s="100" t="s">
        <v>439</v>
      </c>
      <c r="E48" s="72">
        <v>15000</v>
      </c>
      <c r="F48" s="72">
        <v>14287.52</v>
      </c>
      <c r="G48" s="114">
        <f aca="true" t="shared" si="2" ref="G48:G54">F48/E48</f>
        <v>0.9525013333333333</v>
      </c>
    </row>
    <row r="49" spans="1:7" ht="24">
      <c r="A49" s="67"/>
      <c r="B49" s="67"/>
      <c r="C49" s="67"/>
      <c r="D49" s="100" t="s">
        <v>440</v>
      </c>
      <c r="E49" s="72">
        <v>17000</v>
      </c>
      <c r="F49" s="72">
        <v>17000</v>
      </c>
      <c r="G49" s="114">
        <f t="shared" si="2"/>
        <v>1</v>
      </c>
    </row>
    <row r="50" spans="1:7" ht="24">
      <c r="A50" s="67"/>
      <c r="B50" s="67"/>
      <c r="C50" s="67"/>
      <c r="D50" s="100" t="s">
        <v>441</v>
      </c>
      <c r="E50" s="72">
        <v>7000</v>
      </c>
      <c r="F50" s="72">
        <v>0</v>
      </c>
      <c r="G50" s="114">
        <f t="shared" si="2"/>
        <v>0</v>
      </c>
    </row>
    <row r="51" spans="1:7" ht="12.75">
      <c r="A51" s="67"/>
      <c r="B51" s="67"/>
      <c r="C51" s="67"/>
      <c r="D51" s="100" t="s">
        <v>442</v>
      </c>
      <c r="E51" s="72">
        <v>26000</v>
      </c>
      <c r="F51" s="72">
        <v>0</v>
      </c>
      <c r="G51" s="114">
        <f t="shared" si="2"/>
        <v>0</v>
      </c>
    </row>
    <row r="52" spans="1:7" ht="12.75">
      <c r="A52" s="22" t="s">
        <v>232</v>
      </c>
      <c r="B52" s="22"/>
      <c r="C52" s="22"/>
      <c r="D52" s="100" t="s">
        <v>28</v>
      </c>
      <c r="E52" s="72">
        <f>SUM(E53,E61,E65)</f>
        <v>276227</v>
      </c>
      <c r="F52" s="72">
        <f>SUM(F53,F61,F65)</f>
        <v>148126</v>
      </c>
      <c r="G52" s="114">
        <f t="shared" si="2"/>
        <v>0.5362473617712968</v>
      </c>
    </row>
    <row r="53" spans="1:7" ht="12.75">
      <c r="A53" s="67"/>
      <c r="B53" s="22" t="s">
        <v>246</v>
      </c>
      <c r="C53" s="22"/>
      <c r="D53" s="100" t="s">
        <v>89</v>
      </c>
      <c r="E53" s="72">
        <f>SUM(E54,E57)</f>
        <v>152000</v>
      </c>
      <c r="F53" s="72">
        <f>SUM(F54,F57)</f>
        <v>57000</v>
      </c>
      <c r="G53" s="114">
        <f t="shared" si="2"/>
        <v>0.375</v>
      </c>
    </row>
    <row r="54" spans="1:7" ht="12.75">
      <c r="A54" s="67"/>
      <c r="B54" s="67"/>
      <c r="C54" s="22" t="s">
        <v>284</v>
      </c>
      <c r="D54" s="100" t="s">
        <v>53</v>
      </c>
      <c r="E54" s="72">
        <f>SUM(E56)</f>
        <v>57000</v>
      </c>
      <c r="F54" s="72">
        <f>SUM(F56)</f>
        <v>57000</v>
      </c>
      <c r="G54" s="114">
        <f t="shared" si="2"/>
        <v>1</v>
      </c>
    </row>
    <row r="55" spans="1:7" ht="12.75">
      <c r="A55" s="67"/>
      <c r="B55" s="67"/>
      <c r="C55" s="67"/>
      <c r="D55" s="100" t="s">
        <v>450</v>
      </c>
      <c r="E55" s="72"/>
      <c r="F55" s="72"/>
      <c r="G55" s="114"/>
    </row>
    <row r="56" spans="1:7" ht="24">
      <c r="A56" s="67"/>
      <c r="B56" s="67"/>
      <c r="C56" s="67"/>
      <c r="D56" s="100" t="s">
        <v>443</v>
      </c>
      <c r="E56" s="72">
        <v>57000</v>
      </c>
      <c r="F56" s="72">
        <v>57000</v>
      </c>
      <c r="G56" s="114">
        <f>F56/E56</f>
        <v>1</v>
      </c>
    </row>
    <row r="57" spans="1:7" ht="36">
      <c r="A57" s="67"/>
      <c r="B57" s="67"/>
      <c r="C57" s="22" t="s">
        <v>432</v>
      </c>
      <c r="D57" s="100" t="s">
        <v>416</v>
      </c>
      <c r="E57" s="72">
        <f>SUM(E58:E60)</f>
        <v>95000</v>
      </c>
      <c r="F57" s="72">
        <f>SUM(F58:F60)</f>
        <v>0</v>
      </c>
      <c r="G57" s="114">
        <f>F57/E57</f>
        <v>0</v>
      </c>
    </row>
    <row r="58" spans="1:7" ht="12.75">
      <c r="A58" s="67"/>
      <c r="B58" s="67"/>
      <c r="C58" s="67"/>
      <c r="D58" s="100" t="s">
        <v>450</v>
      </c>
      <c r="E58" s="72"/>
      <c r="F58" s="72"/>
      <c r="G58" s="114"/>
    </row>
    <row r="59" spans="1:7" ht="12.75">
      <c r="A59" s="67"/>
      <c r="B59" s="67"/>
      <c r="C59" s="67"/>
      <c r="D59" s="100" t="s">
        <v>444</v>
      </c>
      <c r="E59" s="72">
        <v>80000</v>
      </c>
      <c r="F59" s="72">
        <v>0</v>
      </c>
      <c r="G59" s="114">
        <f>F59/E59</f>
        <v>0</v>
      </c>
    </row>
    <row r="60" spans="1:7" ht="24">
      <c r="A60" s="67"/>
      <c r="B60" s="67"/>
      <c r="C60" s="67"/>
      <c r="D60" s="100" t="s">
        <v>445</v>
      </c>
      <c r="E60" s="72">
        <v>15000</v>
      </c>
      <c r="F60" s="72">
        <v>0</v>
      </c>
      <c r="G60" s="114">
        <f>F60/E60</f>
        <v>0</v>
      </c>
    </row>
    <row r="61" spans="1:7" ht="12.75">
      <c r="A61" s="67"/>
      <c r="B61" s="22" t="s">
        <v>333</v>
      </c>
      <c r="C61" s="22"/>
      <c r="D61" s="100" t="s">
        <v>92</v>
      </c>
      <c r="E61" s="72">
        <f>SUM(E62)</f>
        <v>6357</v>
      </c>
      <c r="F61" s="72">
        <f>SUM(F62)</f>
        <v>0</v>
      </c>
      <c r="G61" s="114">
        <f>F61/E61</f>
        <v>0</v>
      </c>
    </row>
    <row r="62" spans="1:7" ht="12.75">
      <c r="A62" s="67"/>
      <c r="B62" s="67"/>
      <c r="C62" s="22" t="s">
        <v>284</v>
      </c>
      <c r="D62" s="100" t="s">
        <v>53</v>
      </c>
      <c r="E62" s="72">
        <f>SUM(E64)</f>
        <v>6357</v>
      </c>
      <c r="F62" s="72">
        <f>SUM(F64)</f>
        <v>0</v>
      </c>
      <c r="G62" s="114">
        <f>F62/E62</f>
        <v>0</v>
      </c>
    </row>
    <row r="63" spans="1:7" ht="12.75">
      <c r="A63" s="67"/>
      <c r="B63" s="67"/>
      <c r="C63" s="67"/>
      <c r="D63" s="100" t="s">
        <v>450</v>
      </c>
      <c r="E63" s="72"/>
      <c r="F63" s="72"/>
      <c r="G63" s="114"/>
    </row>
    <row r="64" spans="1:7" ht="12.75">
      <c r="A64" s="67"/>
      <c r="B64" s="67"/>
      <c r="C64" s="67"/>
      <c r="D64" s="100" t="s">
        <v>364</v>
      </c>
      <c r="E64" s="72">
        <v>6357</v>
      </c>
      <c r="F64" s="72">
        <v>0</v>
      </c>
      <c r="G64" s="114">
        <f aca="true" t="shared" si="3" ref="G64:G75">F64/E64</f>
        <v>0</v>
      </c>
    </row>
    <row r="65" spans="1:7" ht="12.75">
      <c r="A65" s="67"/>
      <c r="B65" s="22" t="s">
        <v>237</v>
      </c>
      <c r="C65" s="22"/>
      <c r="D65" s="100" t="s">
        <v>4</v>
      </c>
      <c r="E65" s="72">
        <f>SUM(E66,E75,E78)</f>
        <v>117870</v>
      </c>
      <c r="F65" s="72">
        <f>SUM(F66,F75,F78)</f>
        <v>91126</v>
      </c>
      <c r="G65" s="114">
        <f t="shared" si="3"/>
        <v>0.773105964197845</v>
      </c>
    </row>
    <row r="66" spans="1:7" ht="12.75">
      <c r="A66" s="67"/>
      <c r="B66" s="67"/>
      <c r="C66" s="22" t="s">
        <v>284</v>
      </c>
      <c r="D66" s="100" t="s">
        <v>53</v>
      </c>
      <c r="E66" s="72">
        <f>SUM(E68:E74)</f>
        <v>66502</v>
      </c>
      <c r="F66" s="72">
        <f>SUM(F68:F74)</f>
        <v>39758</v>
      </c>
      <c r="G66" s="114">
        <f t="shared" si="3"/>
        <v>0.5978466813028179</v>
      </c>
    </row>
    <row r="67" spans="1:7" ht="12.75">
      <c r="A67" s="67"/>
      <c r="B67" s="67"/>
      <c r="C67" s="67"/>
      <c r="D67" s="100" t="s">
        <v>450</v>
      </c>
      <c r="E67" s="72"/>
      <c r="F67" s="72"/>
      <c r="G67" s="114"/>
    </row>
    <row r="68" spans="1:7" ht="12.75">
      <c r="A68" s="67"/>
      <c r="B68" s="67"/>
      <c r="C68" s="67"/>
      <c r="D68" s="100" t="s">
        <v>446</v>
      </c>
      <c r="E68" s="72">
        <v>10000</v>
      </c>
      <c r="F68" s="72">
        <v>0</v>
      </c>
      <c r="G68" s="114">
        <f t="shared" si="3"/>
        <v>0</v>
      </c>
    </row>
    <row r="69" spans="1:7" ht="12.75">
      <c r="A69" s="67"/>
      <c r="B69" s="67"/>
      <c r="C69" s="67"/>
      <c r="D69" s="100" t="s">
        <v>360</v>
      </c>
      <c r="E69" s="72">
        <v>16720</v>
      </c>
      <c r="F69" s="72">
        <v>0</v>
      </c>
      <c r="G69" s="114">
        <f t="shared" si="3"/>
        <v>0</v>
      </c>
    </row>
    <row r="70" spans="1:7" ht="12.75">
      <c r="A70" s="67"/>
      <c r="B70" s="67"/>
      <c r="C70" s="67"/>
      <c r="D70" s="100" t="s">
        <v>363</v>
      </c>
      <c r="E70" s="72">
        <v>5184</v>
      </c>
      <c r="F70" s="72">
        <v>5160</v>
      </c>
      <c r="G70" s="114">
        <f t="shared" si="3"/>
        <v>0.9953703703703703</v>
      </c>
    </row>
    <row r="71" spans="1:7" ht="12.75">
      <c r="A71" s="67"/>
      <c r="B71" s="67"/>
      <c r="C71" s="67"/>
      <c r="D71" s="100" t="s">
        <v>359</v>
      </c>
      <c r="E71" s="72">
        <v>11000</v>
      </c>
      <c r="F71" s="72">
        <v>11000</v>
      </c>
      <c r="G71" s="114">
        <f t="shared" si="3"/>
        <v>1</v>
      </c>
    </row>
    <row r="72" spans="1:7" ht="12.75">
      <c r="A72" s="67"/>
      <c r="B72" s="67"/>
      <c r="C72" s="67"/>
      <c r="D72" s="100" t="s">
        <v>356</v>
      </c>
      <c r="E72" s="72">
        <v>9676</v>
      </c>
      <c r="F72" s="72">
        <v>9676</v>
      </c>
      <c r="G72" s="114">
        <f t="shared" si="3"/>
        <v>1</v>
      </c>
    </row>
    <row r="73" spans="1:7" ht="12.75">
      <c r="A73" s="67"/>
      <c r="B73" s="67"/>
      <c r="C73" s="67"/>
      <c r="D73" s="100" t="s">
        <v>365</v>
      </c>
      <c r="E73" s="72">
        <v>10000</v>
      </c>
      <c r="F73" s="72">
        <v>10000</v>
      </c>
      <c r="G73" s="114">
        <f t="shared" si="3"/>
        <v>1</v>
      </c>
    </row>
    <row r="74" spans="1:7" ht="12.75">
      <c r="A74" s="67"/>
      <c r="B74" s="67"/>
      <c r="C74" s="67"/>
      <c r="D74" s="100" t="s">
        <v>366</v>
      </c>
      <c r="E74" s="72">
        <v>3922</v>
      </c>
      <c r="F74" s="72">
        <v>3922</v>
      </c>
      <c r="G74" s="114">
        <f t="shared" si="3"/>
        <v>1</v>
      </c>
    </row>
    <row r="75" spans="1:7" ht="12.75">
      <c r="A75" s="67"/>
      <c r="B75" s="67"/>
      <c r="C75" s="22" t="s">
        <v>331</v>
      </c>
      <c r="D75" s="100" t="s">
        <v>53</v>
      </c>
      <c r="E75" s="72">
        <f>SUM(E77)</f>
        <v>25000</v>
      </c>
      <c r="F75" s="72">
        <f>SUM(F77)</f>
        <v>25000</v>
      </c>
      <c r="G75" s="114">
        <f t="shared" si="3"/>
        <v>1</v>
      </c>
    </row>
    <row r="76" spans="1:7" ht="12.75">
      <c r="A76" s="67"/>
      <c r="B76" s="67"/>
      <c r="C76" s="67"/>
      <c r="D76" s="100" t="s">
        <v>450</v>
      </c>
      <c r="E76" s="72"/>
      <c r="F76" s="72"/>
      <c r="G76" s="114"/>
    </row>
    <row r="77" spans="1:7" ht="24">
      <c r="A77" s="67"/>
      <c r="B77" s="67"/>
      <c r="C77" s="67"/>
      <c r="D77" s="100" t="s">
        <v>439</v>
      </c>
      <c r="E77" s="72">
        <v>25000</v>
      </c>
      <c r="F77" s="72">
        <v>25000</v>
      </c>
      <c r="G77" s="114">
        <f>F77/E77</f>
        <v>1</v>
      </c>
    </row>
    <row r="78" spans="1:7" ht="12.75">
      <c r="A78" s="67"/>
      <c r="B78" s="67"/>
      <c r="C78" s="22" t="s">
        <v>317</v>
      </c>
      <c r="D78" s="100" t="s">
        <v>53</v>
      </c>
      <c r="E78" s="72">
        <f>SUM(E80)</f>
        <v>26368</v>
      </c>
      <c r="F78" s="72">
        <f>SUM(F80)</f>
        <v>26368</v>
      </c>
      <c r="G78" s="114">
        <f>F78/E78</f>
        <v>1</v>
      </c>
    </row>
    <row r="79" spans="1:7" ht="12.75">
      <c r="A79" s="67"/>
      <c r="B79" s="67"/>
      <c r="C79" s="67"/>
      <c r="D79" s="100" t="s">
        <v>450</v>
      </c>
      <c r="E79" s="72"/>
      <c r="F79" s="72"/>
      <c r="G79" s="114"/>
    </row>
    <row r="80" spans="1:7" ht="24">
      <c r="A80" s="67"/>
      <c r="B80" s="67"/>
      <c r="C80" s="67"/>
      <c r="D80" s="100" t="s">
        <v>439</v>
      </c>
      <c r="E80" s="72">
        <v>26368</v>
      </c>
      <c r="F80" s="72">
        <v>26368</v>
      </c>
      <c r="G80" s="114">
        <f>F80/E80</f>
        <v>1</v>
      </c>
    </row>
    <row r="81" spans="1:7" ht="12.75">
      <c r="A81" s="22" t="s">
        <v>249</v>
      </c>
      <c r="B81" s="22"/>
      <c r="C81" s="22"/>
      <c r="D81" s="100" t="s">
        <v>95</v>
      </c>
      <c r="E81" s="72">
        <f>SUM(E82,E98)</f>
        <v>2301343</v>
      </c>
      <c r="F81" s="72">
        <f>SUM(F82,F98)</f>
        <v>530072.56</v>
      </c>
      <c r="G81" s="114">
        <f>F81/E81</f>
        <v>0.2303318366710221</v>
      </c>
    </row>
    <row r="82" spans="1:7" ht="12.75">
      <c r="A82" s="67"/>
      <c r="B82" s="22" t="s">
        <v>250</v>
      </c>
      <c r="C82" s="22"/>
      <c r="D82" s="100" t="s">
        <v>99</v>
      </c>
      <c r="E82" s="72">
        <f>SUM(E83,E90,E94)</f>
        <v>1170980</v>
      </c>
      <c r="F82" s="72">
        <f>SUM(F83,F90,F94)</f>
        <v>269428.8</v>
      </c>
      <c r="G82" s="114">
        <f>F82/E82</f>
        <v>0.23008830210592834</v>
      </c>
    </row>
    <row r="83" spans="1:7" ht="12.75">
      <c r="A83" s="67"/>
      <c r="B83" s="67"/>
      <c r="C83" s="22" t="s">
        <v>284</v>
      </c>
      <c r="D83" s="100" t="s">
        <v>53</v>
      </c>
      <c r="E83" s="72">
        <f>SUM(E85:E89)</f>
        <v>80871</v>
      </c>
      <c r="F83" s="72">
        <f>SUM(F85:F89)</f>
        <v>4030.41</v>
      </c>
      <c r="G83" s="114">
        <f>F83/E83</f>
        <v>0.049837519011759465</v>
      </c>
    </row>
    <row r="84" spans="1:7" ht="12.75">
      <c r="A84" s="67"/>
      <c r="B84" s="67"/>
      <c r="C84" s="67"/>
      <c r="D84" s="100" t="s">
        <v>450</v>
      </c>
      <c r="E84" s="72"/>
      <c r="F84" s="72"/>
      <c r="G84" s="114"/>
    </row>
    <row r="85" spans="1:7" ht="12.75">
      <c r="A85" s="67"/>
      <c r="B85" s="67"/>
      <c r="C85" s="67"/>
      <c r="D85" s="100" t="s">
        <v>447</v>
      </c>
      <c r="E85" s="72">
        <v>7500</v>
      </c>
      <c r="F85" s="72">
        <v>0</v>
      </c>
      <c r="G85" s="114">
        <f aca="true" t="shared" si="4" ref="G85:G90">F85/E85</f>
        <v>0</v>
      </c>
    </row>
    <row r="86" spans="1:7" ht="12.75">
      <c r="A86" s="67"/>
      <c r="B86" s="67"/>
      <c r="C86" s="67"/>
      <c r="D86" s="100" t="s">
        <v>357</v>
      </c>
      <c r="E86" s="72">
        <v>11687</v>
      </c>
      <c r="F86" s="72">
        <v>0</v>
      </c>
      <c r="G86" s="114">
        <f t="shared" si="4"/>
        <v>0</v>
      </c>
    </row>
    <row r="87" spans="1:7" ht="12.75">
      <c r="A87" s="67"/>
      <c r="B87" s="67"/>
      <c r="C87" s="67"/>
      <c r="D87" s="100" t="s">
        <v>366</v>
      </c>
      <c r="E87" s="72">
        <v>5000</v>
      </c>
      <c r="F87" s="72">
        <v>0</v>
      </c>
      <c r="G87" s="114">
        <f t="shared" si="4"/>
        <v>0</v>
      </c>
    </row>
    <row r="88" spans="1:7" ht="24">
      <c r="A88" s="67"/>
      <c r="B88" s="67"/>
      <c r="C88" s="67"/>
      <c r="D88" s="100" t="s">
        <v>358</v>
      </c>
      <c r="E88" s="72">
        <v>53384</v>
      </c>
      <c r="F88" s="72">
        <v>3292.41</v>
      </c>
      <c r="G88" s="114">
        <f t="shared" si="4"/>
        <v>0.061674097107747634</v>
      </c>
    </row>
    <row r="89" spans="1:7" ht="12.75">
      <c r="A89" s="67"/>
      <c r="B89" s="67"/>
      <c r="C89" s="67"/>
      <c r="D89" s="100" t="s">
        <v>448</v>
      </c>
      <c r="E89" s="72">
        <v>3300</v>
      </c>
      <c r="F89" s="72">
        <v>738</v>
      </c>
      <c r="G89" s="114">
        <f t="shared" si="4"/>
        <v>0.22363636363636363</v>
      </c>
    </row>
    <row r="90" spans="1:7" ht="12.75">
      <c r="A90" s="67"/>
      <c r="B90" s="67"/>
      <c r="C90" s="22" t="s">
        <v>331</v>
      </c>
      <c r="D90" s="100" t="s">
        <v>53</v>
      </c>
      <c r="E90" s="72">
        <f>SUM(E92:E93)</f>
        <v>683469</v>
      </c>
      <c r="F90" s="72">
        <f>SUM(F92:F93)</f>
        <v>161828.28</v>
      </c>
      <c r="G90" s="114">
        <f t="shared" si="4"/>
        <v>0.23677486469759418</v>
      </c>
    </row>
    <row r="91" spans="1:7" ht="12.75">
      <c r="A91" s="67"/>
      <c r="B91" s="67"/>
      <c r="C91" s="67"/>
      <c r="D91" s="100" t="s">
        <v>450</v>
      </c>
      <c r="E91" s="72"/>
      <c r="F91" s="72"/>
      <c r="G91" s="114"/>
    </row>
    <row r="92" spans="1:7" ht="24">
      <c r="A92" s="67"/>
      <c r="B92" s="67"/>
      <c r="C92" s="67"/>
      <c r="D92" s="100" t="s">
        <v>358</v>
      </c>
      <c r="E92" s="72">
        <v>462303</v>
      </c>
      <c r="F92" s="72">
        <v>161828.28</v>
      </c>
      <c r="G92" s="114">
        <f>F92/E92</f>
        <v>0.3500480853466233</v>
      </c>
    </row>
    <row r="93" spans="1:7" ht="12.75">
      <c r="A93" s="67"/>
      <c r="B93" s="67"/>
      <c r="C93" s="67"/>
      <c r="D93" s="100" t="s">
        <v>448</v>
      </c>
      <c r="E93" s="72">
        <v>221166</v>
      </c>
      <c r="F93" s="72">
        <v>0</v>
      </c>
      <c r="G93" s="114">
        <f>F93/E93</f>
        <v>0</v>
      </c>
    </row>
    <row r="94" spans="1:7" ht="12.75">
      <c r="A94" s="67"/>
      <c r="B94" s="67"/>
      <c r="C94" s="22" t="s">
        <v>317</v>
      </c>
      <c r="D94" s="100" t="s">
        <v>53</v>
      </c>
      <c r="E94" s="72">
        <f>SUM(E96:E97)</f>
        <v>406640</v>
      </c>
      <c r="F94" s="72">
        <f>SUM(F96:F97)</f>
        <v>103570.11</v>
      </c>
      <c r="G94" s="114">
        <f>F94/E94</f>
        <v>0.2546972998229392</v>
      </c>
    </row>
    <row r="95" spans="1:7" ht="12.75">
      <c r="A95" s="67"/>
      <c r="B95" s="67"/>
      <c r="C95" s="67"/>
      <c r="D95" s="100" t="s">
        <v>450</v>
      </c>
      <c r="E95" s="72"/>
      <c r="F95" s="72"/>
      <c r="G95" s="114"/>
    </row>
    <row r="96" spans="1:7" ht="24">
      <c r="A96" s="67"/>
      <c r="B96" s="67"/>
      <c r="C96" s="67"/>
      <c r="D96" s="100" t="s">
        <v>358</v>
      </c>
      <c r="E96" s="72">
        <v>287762</v>
      </c>
      <c r="F96" s="72">
        <v>103570.11</v>
      </c>
      <c r="G96" s="114">
        <f>F96/E96</f>
        <v>0.3599158679742287</v>
      </c>
    </row>
    <row r="97" spans="1:7" ht="12.75">
      <c r="A97" s="67"/>
      <c r="B97" s="67"/>
      <c r="C97" s="67"/>
      <c r="D97" s="100" t="s">
        <v>448</v>
      </c>
      <c r="E97" s="72">
        <v>118878</v>
      </c>
      <c r="F97" s="72">
        <v>0</v>
      </c>
      <c r="G97" s="114">
        <f>F97/E97</f>
        <v>0</v>
      </c>
    </row>
    <row r="98" spans="1:7" ht="12.75">
      <c r="A98" s="67"/>
      <c r="B98" s="22" t="s">
        <v>339</v>
      </c>
      <c r="C98" s="22"/>
      <c r="D98" s="100" t="s">
        <v>4</v>
      </c>
      <c r="E98" s="72">
        <f>SUM(E99,E102)</f>
        <v>1130363</v>
      </c>
      <c r="F98" s="72">
        <f>SUM(F99,F102)</f>
        <v>260643.76</v>
      </c>
      <c r="G98" s="114">
        <f>F98/E98</f>
        <v>0.23058412209175283</v>
      </c>
    </row>
    <row r="99" spans="1:7" ht="12.75">
      <c r="A99" s="67"/>
      <c r="B99" s="67"/>
      <c r="C99" s="22" t="s">
        <v>331</v>
      </c>
      <c r="D99" s="100" t="s">
        <v>53</v>
      </c>
      <c r="E99" s="72">
        <f>SUM(E101)</f>
        <v>960808</v>
      </c>
      <c r="F99" s="72">
        <f>SUM(F101)</f>
        <v>221547.19</v>
      </c>
      <c r="G99" s="114">
        <f>F99/E99</f>
        <v>0.23058424784140016</v>
      </c>
    </row>
    <row r="100" spans="1:7" ht="12.75">
      <c r="A100" s="67"/>
      <c r="B100" s="67"/>
      <c r="C100" s="67"/>
      <c r="D100" s="100" t="s">
        <v>450</v>
      </c>
      <c r="E100" s="72"/>
      <c r="F100" s="72"/>
      <c r="G100" s="114"/>
    </row>
    <row r="101" spans="1:7" ht="36">
      <c r="A101" s="67"/>
      <c r="B101" s="67"/>
      <c r="C101" s="67"/>
      <c r="D101" s="100" t="s">
        <v>361</v>
      </c>
      <c r="E101" s="72">
        <v>960808</v>
      </c>
      <c r="F101" s="72">
        <v>221547.19</v>
      </c>
      <c r="G101" s="114">
        <f>F101/E101</f>
        <v>0.23058424784140016</v>
      </c>
    </row>
    <row r="102" spans="1:7" ht="12.75">
      <c r="A102" s="67"/>
      <c r="B102" s="67"/>
      <c r="C102" s="22" t="s">
        <v>317</v>
      </c>
      <c r="D102" s="100" t="s">
        <v>53</v>
      </c>
      <c r="E102" s="72">
        <f>SUM(E104)</f>
        <v>169555</v>
      </c>
      <c r="F102" s="72">
        <f>SUM(F104)</f>
        <v>39096.57</v>
      </c>
      <c r="G102" s="114">
        <f>F102/E102</f>
        <v>0.23058340951313733</v>
      </c>
    </row>
    <row r="103" spans="1:7" ht="12.75">
      <c r="A103" s="67"/>
      <c r="B103" s="67"/>
      <c r="C103" s="67"/>
      <c r="D103" s="100" t="s">
        <v>450</v>
      </c>
      <c r="E103" s="72"/>
      <c r="F103" s="72"/>
      <c r="G103" s="114"/>
    </row>
    <row r="104" spans="1:7" ht="36">
      <c r="A104" s="67"/>
      <c r="B104" s="67"/>
      <c r="C104" s="67"/>
      <c r="D104" s="100" t="s">
        <v>361</v>
      </c>
      <c r="E104" s="72">
        <v>169555</v>
      </c>
      <c r="F104" s="72">
        <v>39096.57</v>
      </c>
      <c r="G104" s="114">
        <f>F104/E104</f>
        <v>0.23058340951313733</v>
      </c>
    </row>
    <row r="105" spans="1:7" ht="12.75">
      <c r="A105" s="22" t="s">
        <v>238</v>
      </c>
      <c r="B105" s="22"/>
      <c r="C105" s="22"/>
      <c r="D105" s="100" t="s">
        <v>380</v>
      </c>
      <c r="E105" s="72">
        <f>SUM(E106)</f>
        <v>10000</v>
      </c>
      <c r="F105" s="72">
        <f>SUM(F106)</f>
        <v>0</v>
      </c>
      <c r="G105" s="114">
        <f>F105/E105</f>
        <v>0</v>
      </c>
    </row>
    <row r="106" spans="1:7" ht="12.75">
      <c r="A106" s="67"/>
      <c r="B106" s="22" t="s">
        <v>239</v>
      </c>
      <c r="C106" s="22"/>
      <c r="D106" s="100" t="s">
        <v>101</v>
      </c>
      <c r="E106" s="72">
        <f>SUM(E107)</f>
        <v>10000</v>
      </c>
      <c r="F106" s="72">
        <f>SUM(F107)</f>
        <v>0</v>
      </c>
      <c r="G106" s="114">
        <f>F106/E106</f>
        <v>0</v>
      </c>
    </row>
    <row r="107" spans="1:7" ht="12.75">
      <c r="A107" s="67"/>
      <c r="B107" s="67"/>
      <c r="C107" s="22" t="s">
        <v>284</v>
      </c>
      <c r="D107" s="100" t="s">
        <v>53</v>
      </c>
      <c r="E107" s="72">
        <f>SUM(E109)</f>
        <v>10000</v>
      </c>
      <c r="F107" s="72">
        <f>SUM(F109)</f>
        <v>0</v>
      </c>
      <c r="G107" s="114">
        <f>F107/E107</f>
        <v>0</v>
      </c>
    </row>
    <row r="108" spans="1:7" ht="12.75">
      <c r="A108" s="67"/>
      <c r="B108" s="67"/>
      <c r="C108" s="67"/>
      <c r="D108" s="100" t="s">
        <v>450</v>
      </c>
      <c r="E108" s="72"/>
      <c r="F108" s="72"/>
      <c r="G108" s="114"/>
    </row>
    <row r="109" spans="1:7" ht="12.75">
      <c r="A109" s="76"/>
      <c r="B109" s="76"/>
      <c r="C109" s="76"/>
      <c r="D109" s="100" t="s">
        <v>449</v>
      </c>
      <c r="E109" s="72">
        <v>10000</v>
      </c>
      <c r="F109" s="72">
        <v>0</v>
      </c>
      <c r="G109" s="114">
        <f>F109/E109</f>
        <v>0</v>
      </c>
    </row>
    <row r="110" spans="1:7" ht="12.75">
      <c r="A110" s="216"/>
      <c r="B110" s="216"/>
      <c r="C110" s="216"/>
      <c r="D110" s="216"/>
      <c r="E110" s="216"/>
      <c r="F110" s="216"/>
      <c r="G110" s="217"/>
    </row>
    <row r="111" spans="1:7" ht="12.75">
      <c r="A111" s="218" t="s">
        <v>350</v>
      </c>
      <c r="B111" s="218"/>
      <c r="C111" s="218"/>
      <c r="D111" s="190"/>
      <c r="E111" s="73">
        <f>SUM(E105,E81,E52,E44,E35,E27,E22,E16,E11,E4)</f>
        <v>2974397</v>
      </c>
      <c r="F111" s="73">
        <f>SUM(F105,F81,F52,F44,F35,F27,F22,F16,F11,F4)</f>
        <v>799880.5400000002</v>
      </c>
      <c r="G111" s="116">
        <f>F111/E111</f>
        <v>0.2689219159379196</v>
      </c>
    </row>
  </sheetData>
  <sheetProtection/>
  <mergeCells count="3">
    <mergeCell ref="A111:D111"/>
    <mergeCell ref="A110:G110"/>
    <mergeCell ref="A1:G1"/>
  </mergeCells>
  <printOptions/>
  <pageMargins left="0.35433070866141736" right="0.31496062992125984" top="0.984251968503937" bottom="0.984251968503937" header="0.4724409448818898" footer="0.5118110236220472"/>
  <pageSetup firstPageNumber="70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11
Wykonanie wydatków  inwestycyjnych wg zadań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140625" style="119" bestFit="1" customWidth="1"/>
    <col min="2" max="2" width="6.7109375" style="119" customWidth="1"/>
    <col min="3" max="3" width="7.7109375" style="119" bestFit="1" customWidth="1"/>
    <col min="4" max="4" width="44.8515625" style="119" customWidth="1"/>
    <col min="5" max="6" width="9.8515625" style="119" bestFit="1" customWidth="1"/>
    <col min="7" max="7" width="8.00390625" style="122" bestFit="1" customWidth="1"/>
    <col min="8" max="16384" width="9.140625" style="119" customWidth="1"/>
  </cols>
  <sheetData>
    <row r="1" spans="1:5" ht="12.75" customHeight="1">
      <c r="A1" s="260" t="s">
        <v>102</v>
      </c>
      <c r="B1" s="260"/>
      <c r="C1" s="103"/>
      <c r="D1" s="118"/>
      <c r="E1" s="24"/>
    </row>
    <row r="2" spans="1:7" ht="12.75" customHeight="1">
      <c r="A2" s="242" t="s">
        <v>138</v>
      </c>
      <c r="B2" s="242"/>
      <c r="C2" s="242"/>
      <c r="D2" s="242"/>
      <c r="E2" s="242"/>
      <c r="F2" s="242"/>
      <c r="G2" s="242"/>
    </row>
    <row r="3" spans="1:7" ht="12.75" customHeight="1">
      <c r="A3" s="22" t="s">
        <v>0</v>
      </c>
      <c r="B3" s="22" t="s">
        <v>1</v>
      </c>
      <c r="C3" s="22" t="s">
        <v>29</v>
      </c>
      <c r="D3" s="110" t="s">
        <v>2</v>
      </c>
      <c r="E3" s="98" t="s">
        <v>114</v>
      </c>
      <c r="F3" s="123" t="s">
        <v>414</v>
      </c>
      <c r="G3" s="124" t="s">
        <v>415</v>
      </c>
    </row>
    <row r="4" spans="1:7" s="117" customFormat="1" ht="9">
      <c r="A4" s="56" t="s">
        <v>141</v>
      </c>
      <c r="B4" s="59" t="s">
        <v>142</v>
      </c>
      <c r="C4" s="56" t="s">
        <v>143</v>
      </c>
      <c r="D4" s="59" t="s">
        <v>144</v>
      </c>
      <c r="E4" s="125" t="s">
        <v>145</v>
      </c>
      <c r="F4" s="126">
        <v>6</v>
      </c>
      <c r="G4" s="126">
        <v>7</v>
      </c>
    </row>
    <row r="5" spans="1:7" ht="12">
      <c r="A5" s="22" t="s">
        <v>232</v>
      </c>
      <c r="B5" s="22"/>
      <c r="C5" s="22"/>
      <c r="D5" s="100" t="s">
        <v>28</v>
      </c>
      <c r="E5" s="127">
        <f>SUM(E6)</f>
        <v>219000</v>
      </c>
      <c r="F5" s="127">
        <f>SUM(F6)</f>
        <v>205706.31</v>
      </c>
      <c r="G5" s="124">
        <f>F5/E5</f>
        <v>0.9392982191780822</v>
      </c>
    </row>
    <row r="6" spans="1:7" ht="30" customHeight="1">
      <c r="A6" s="67"/>
      <c r="B6" s="22" t="s">
        <v>233</v>
      </c>
      <c r="C6" s="22"/>
      <c r="D6" s="100" t="s">
        <v>234</v>
      </c>
      <c r="E6" s="127">
        <f>SUM(E7)</f>
        <v>219000</v>
      </c>
      <c r="F6" s="127">
        <f>SUM(F7)</f>
        <v>205706.31</v>
      </c>
      <c r="G6" s="124">
        <f>F6/E6</f>
        <v>0.9392982191780822</v>
      </c>
    </row>
    <row r="7" spans="1:7" ht="12">
      <c r="A7" s="76"/>
      <c r="B7" s="76"/>
      <c r="C7" s="22" t="s">
        <v>395</v>
      </c>
      <c r="D7" s="100" t="s">
        <v>30</v>
      </c>
      <c r="E7" s="127">
        <v>219000</v>
      </c>
      <c r="F7" s="127">
        <v>205706.31</v>
      </c>
      <c r="G7" s="124">
        <f>F7/E7</f>
        <v>0.9392982191780822</v>
      </c>
    </row>
    <row r="8" spans="1:7" ht="12.75" customHeight="1">
      <c r="A8" s="216"/>
      <c r="B8" s="216"/>
      <c r="C8" s="216"/>
      <c r="D8" s="216"/>
      <c r="E8" s="216"/>
      <c r="F8" s="216"/>
      <c r="G8" s="217"/>
    </row>
    <row r="9" spans="1:7" s="121" customFormat="1" ht="12">
      <c r="A9" s="218" t="s">
        <v>350</v>
      </c>
      <c r="B9" s="218"/>
      <c r="C9" s="218"/>
      <c r="D9" s="190"/>
      <c r="E9" s="128">
        <f>SUM(E5)</f>
        <v>219000</v>
      </c>
      <c r="F9" s="128">
        <f>SUM(F5)</f>
        <v>205706.31</v>
      </c>
      <c r="G9" s="183">
        <f>F9/E9</f>
        <v>0.9392982191780822</v>
      </c>
    </row>
    <row r="10" spans="1:5" ht="12">
      <c r="A10" s="220"/>
      <c r="B10" s="220"/>
      <c r="C10" s="221"/>
      <c r="D10" s="221"/>
      <c r="E10" s="24"/>
    </row>
    <row r="11" spans="1:5" ht="12.75" customHeight="1">
      <c r="A11" s="261" t="s">
        <v>103</v>
      </c>
      <c r="B11" s="261"/>
      <c r="C11" s="103"/>
      <c r="D11" s="120"/>
      <c r="E11" s="24"/>
    </row>
    <row r="12" spans="1:5" ht="12">
      <c r="A12" s="30"/>
      <c r="B12" s="30"/>
      <c r="C12" s="103"/>
      <c r="D12" s="118"/>
      <c r="E12" s="108"/>
    </row>
    <row r="13" spans="1:7" ht="12.75" customHeight="1">
      <c r="A13" s="22" t="s">
        <v>0</v>
      </c>
      <c r="B13" s="22" t="s">
        <v>1</v>
      </c>
      <c r="C13" s="22" t="s">
        <v>29</v>
      </c>
      <c r="D13" s="110" t="s">
        <v>2</v>
      </c>
      <c r="E13" s="98" t="s">
        <v>114</v>
      </c>
      <c r="F13" s="123" t="s">
        <v>414</v>
      </c>
      <c r="G13" s="124" t="s">
        <v>415</v>
      </c>
    </row>
    <row r="14" spans="1:7" s="117" customFormat="1" ht="9">
      <c r="A14" s="56" t="s">
        <v>141</v>
      </c>
      <c r="B14" s="59" t="s">
        <v>142</v>
      </c>
      <c r="C14" s="56" t="s">
        <v>143</v>
      </c>
      <c r="D14" s="59" t="s">
        <v>144</v>
      </c>
      <c r="E14" s="125" t="s">
        <v>145</v>
      </c>
      <c r="F14" s="126">
        <v>6</v>
      </c>
      <c r="G14" s="126">
        <v>7</v>
      </c>
    </row>
    <row r="15" spans="1:7" ht="12.75" customHeight="1">
      <c r="A15" s="22" t="s">
        <v>232</v>
      </c>
      <c r="B15" s="22"/>
      <c r="C15" s="22"/>
      <c r="D15" s="100" t="s">
        <v>28</v>
      </c>
      <c r="E15" s="129">
        <f>SUM(E16,E20,E23)</f>
        <v>263634</v>
      </c>
      <c r="F15" s="129">
        <f>SUM(F16,F20,F23)</f>
        <v>88153.20000000001</v>
      </c>
      <c r="G15" s="124">
        <f aca="true" t="shared" si="0" ref="G15:G26">F15/E15</f>
        <v>0.3343772047611462</v>
      </c>
    </row>
    <row r="16" spans="1:7" ht="15" customHeight="1">
      <c r="A16" s="67"/>
      <c r="B16" s="22" t="s">
        <v>246</v>
      </c>
      <c r="C16" s="22"/>
      <c r="D16" s="100" t="s">
        <v>89</v>
      </c>
      <c r="E16" s="129">
        <f>SUM(E17:E19)</f>
        <v>164500</v>
      </c>
      <c r="F16" s="129">
        <f>SUM(F17:F19)</f>
        <v>62973.83</v>
      </c>
      <c r="G16" s="124">
        <f t="shared" si="0"/>
        <v>0.38281963525835866</v>
      </c>
    </row>
    <row r="17" spans="1:7" ht="12.75" customHeight="1">
      <c r="A17" s="67"/>
      <c r="B17" s="67"/>
      <c r="C17" s="22" t="s">
        <v>270</v>
      </c>
      <c r="D17" s="100" t="s">
        <v>50</v>
      </c>
      <c r="E17" s="129">
        <v>12500</v>
      </c>
      <c r="F17" s="129">
        <v>5973.83</v>
      </c>
      <c r="G17" s="124">
        <f t="shared" si="0"/>
        <v>0.4779064</v>
      </c>
    </row>
    <row r="18" spans="1:7" ht="12.75" customHeight="1">
      <c r="A18" s="67"/>
      <c r="B18" s="67"/>
      <c r="C18" s="22" t="s">
        <v>284</v>
      </c>
      <c r="D18" s="100" t="s">
        <v>53</v>
      </c>
      <c r="E18" s="129">
        <v>57000</v>
      </c>
      <c r="F18" s="129">
        <v>57000</v>
      </c>
      <c r="G18" s="124">
        <f t="shared" si="0"/>
        <v>1</v>
      </c>
    </row>
    <row r="19" spans="1:7" ht="15" customHeight="1">
      <c r="A19" s="67"/>
      <c r="B19" s="67"/>
      <c r="C19" s="22" t="s">
        <v>432</v>
      </c>
      <c r="D19" s="100" t="s">
        <v>416</v>
      </c>
      <c r="E19" s="129">
        <v>95000</v>
      </c>
      <c r="F19" s="129">
        <v>0</v>
      </c>
      <c r="G19" s="124">
        <f t="shared" si="0"/>
        <v>0</v>
      </c>
    </row>
    <row r="20" spans="1:7" ht="12.75" customHeight="1">
      <c r="A20" s="67"/>
      <c r="B20" s="22" t="s">
        <v>452</v>
      </c>
      <c r="C20" s="22"/>
      <c r="D20" s="100" t="s">
        <v>90</v>
      </c>
      <c r="E20" s="129">
        <f>SUM(E21:E22)</f>
        <v>25134</v>
      </c>
      <c r="F20" s="129">
        <f>SUM(F21:F22)</f>
        <v>3640.77</v>
      </c>
      <c r="G20" s="124">
        <f t="shared" si="0"/>
        <v>0.1448543805204106</v>
      </c>
    </row>
    <row r="21" spans="1:7" ht="12.75" customHeight="1">
      <c r="A21" s="67"/>
      <c r="B21" s="67"/>
      <c r="C21" s="22" t="s">
        <v>271</v>
      </c>
      <c r="D21" s="100" t="s">
        <v>52</v>
      </c>
      <c r="E21" s="129">
        <v>5000</v>
      </c>
      <c r="F21" s="129">
        <v>0</v>
      </c>
      <c r="G21" s="124">
        <f t="shared" si="0"/>
        <v>0</v>
      </c>
    </row>
    <row r="22" spans="1:7" ht="12.75" customHeight="1">
      <c r="A22" s="67"/>
      <c r="B22" s="67"/>
      <c r="C22" s="22" t="s">
        <v>270</v>
      </c>
      <c r="D22" s="100" t="s">
        <v>50</v>
      </c>
      <c r="E22" s="129">
        <v>20134</v>
      </c>
      <c r="F22" s="129">
        <v>3640.77</v>
      </c>
      <c r="G22" s="124">
        <f t="shared" si="0"/>
        <v>0.18082695937220622</v>
      </c>
    </row>
    <row r="23" spans="1:7" ht="12.75" customHeight="1">
      <c r="A23" s="67"/>
      <c r="B23" s="22" t="s">
        <v>333</v>
      </c>
      <c r="C23" s="22"/>
      <c r="D23" s="100" t="s">
        <v>92</v>
      </c>
      <c r="E23" s="129">
        <f>SUM(E24)</f>
        <v>74000</v>
      </c>
      <c r="F23" s="129">
        <f>SUM(F24)</f>
        <v>21538.6</v>
      </c>
      <c r="G23" s="124">
        <f t="shared" si="0"/>
        <v>0.29106216216216213</v>
      </c>
    </row>
    <row r="24" spans="1:7" ht="12">
      <c r="A24" s="76"/>
      <c r="B24" s="76"/>
      <c r="C24" s="22" t="s">
        <v>270</v>
      </c>
      <c r="D24" s="100" t="s">
        <v>50</v>
      </c>
      <c r="E24" s="129">
        <v>74000</v>
      </c>
      <c r="F24" s="129">
        <v>21538.6</v>
      </c>
      <c r="G24" s="124">
        <f t="shared" si="0"/>
        <v>0.29106216216216213</v>
      </c>
    </row>
    <row r="25" spans="1:7" ht="12">
      <c r="A25" s="216"/>
      <c r="B25" s="216"/>
      <c r="C25" s="216"/>
      <c r="D25" s="216"/>
      <c r="E25" s="216"/>
      <c r="F25" s="216"/>
      <c r="G25" s="217"/>
    </row>
    <row r="26" spans="1:7" s="121" customFormat="1" ht="12">
      <c r="A26" s="218" t="s">
        <v>350</v>
      </c>
      <c r="B26" s="218"/>
      <c r="C26" s="218"/>
      <c r="D26" s="190"/>
      <c r="E26" s="130">
        <f>SUM(E15)</f>
        <v>263634</v>
      </c>
      <c r="F26" s="130">
        <f>SUM(F15)</f>
        <v>88153.20000000001</v>
      </c>
      <c r="G26" s="183">
        <f t="shared" si="0"/>
        <v>0.3343772047611462</v>
      </c>
    </row>
  </sheetData>
  <sheetProtection/>
  <mergeCells count="9">
    <mergeCell ref="A26:D26"/>
    <mergeCell ref="A2:G2"/>
    <mergeCell ref="A8:G8"/>
    <mergeCell ref="A25:G25"/>
    <mergeCell ref="A1:B1"/>
    <mergeCell ref="A9:D9"/>
    <mergeCell ref="A10:B10"/>
    <mergeCell ref="C10:D10"/>
    <mergeCell ref="A11:B11"/>
  </mergeCells>
  <printOptions horizontalCentered="1"/>
  <pageMargins left="0.5905511811023623" right="0.5905511811023623" top="1.4566929133858268" bottom="0.984251968503937" header="0.5511811023622047" footer="0.5118110236220472"/>
  <pageSetup firstPageNumber="73" useFirstPageNumber="1" horizontalDpi="600" verticalDpi="600" orientation="portrait" paperSize="9" r:id="rId1"/>
  <headerFooter alignWithMargins="0">
    <oddHeader>&amp;L&amp;"Arial,Pogrubiony"INFORMACJA O PRZEBIEGU WYKONANIA 
BUDŻETU GMINY PACZKÓW ZA I PÓŁROCZE 2012R.&amp;R&amp;8Zał. nr 12
Dochody z opłat i kar za korzystanie ze środowiska
oraz wydatki na ochronę środowiska i gospodarkę wodną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zoomScale="115" zoomScaleNormal="115" zoomScalePageLayoutView="0" workbookViewId="0" topLeftCell="A1">
      <selection activeCell="E25" sqref="E25"/>
    </sheetView>
  </sheetViews>
  <sheetFormatPr defaultColWidth="9.140625" defaultRowHeight="12.75"/>
  <cols>
    <col min="1" max="1" width="4.8515625" style="162" bestFit="1" customWidth="1"/>
    <col min="2" max="2" width="8.140625" style="162" bestFit="1" customWidth="1"/>
    <col min="3" max="3" width="7.8515625" style="162" bestFit="1" customWidth="1"/>
    <col min="4" max="4" width="46.140625" style="162" customWidth="1"/>
    <col min="5" max="5" width="11.28125" style="164" bestFit="1" customWidth="1"/>
    <col min="6" max="6" width="9.8515625" style="164" bestFit="1" customWidth="1"/>
    <col min="7" max="7" width="8.00390625" style="163" bestFit="1" customWidth="1"/>
    <col min="8" max="8" width="9.8515625" style="162" bestFit="1" customWidth="1"/>
    <col min="9" max="16384" width="9.140625" style="162" customWidth="1"/>
  </cols>
  <sheetData>
    <row r="1" spans="1:7" ht="12">
      <c r="A1" s="262" t="s">
        <v>138</v>
      </c>
      <c r="B1" s="262"/>
      <c r="C1" s="262"/>
      <c r="D1" s="262"/>
      <c r="E1" s="262"/>
      <c r="F1" s="262"/>
      <c r="G1" s="262"/>
    </row>
    <row r="2" spans="1:7" ht="12">
      <c r="A2" s="22" t="s">
        <v>0</v>
      </c>
      <c r="B2" s="22" t="s">
        <v>1</v>
      </c>
      <c r="C2" s="22" t="s">
        <v>29</v>
      </c>
      <c r="D2" s="110" t="s">
        <v>2</v>
      </c>
      <c r="E2" s="165" t="s">
        <v>114</v>
      </c>
      <c r="F2" s="165" t="s">
        <v>414</v>
      </c>
      <c r="G2" s="166" t="s">
        <v>458</v>
      </c>
    </row>
    <row r="3" spans="1:7" s="131" customFormat="1" ht="9">
      <c r="A3" s="56" t="s">
        <v>141</v>
      </c>
      <c r="B3" s="59" t="s">
        <v>142</v>
      </c>
      <c r="C3" s="56" t="s">
        <v>143</v>
      </c>
      <c r="D3" s="59" t="s">
        <v>144</v>
      </c>
      <c r="E3" s="167">
        <v>5</v>
      </c>
      <c r="F3" s="167">
        <v>6</v>
      </c>
      <c r="G3" s="167">
        <v>7</v>
      </c>
    </row>
    <row r="4" spans="1:7" ht="12">
      <c r="A4" s="22" t="s">
        <v>207</v>
      </c>
      <c r="B4" s="22"/>
      <c r="C4" s="22"/>
      <c r="D4" s="100" t="s">
        <v>18</v>
      </c>
      <c r="E4" s="168">
        <v>31380</v>
      </c>
      <c r="F4" s="168">
        <f>SUM(F5)</f>
        <v>25860</v>
      </c>
      <c r="G4" s="166">
        <f aca="true" t="shared" si="0" ref="G4:G13">F4/E4</f>
        <v>0.8240917782026769</v>
      </c>
    </row>
    <row r="5" spans="1:7" ht="12">
      <c r="A5" s="67"/>
      <c r="B5" s="22" t="s">
        <v>208</v>
      </c>
      <c r="C5" s="22"/>
      <c r="D5" s="100" t="s">
        <v>19</v>
      </c>
      <c r="E5" s="168">
        <v>31380</v>
      </c>
      <c r="F5" s="168">
        <f>SUM(F6,F8,F10,F12)</f>
        <v>25860</v>
      </c>
      <c r="G5" s="166">
        <f t="shared" si="0"/>
        <v>0.8240917782026769</v>
      </c>
    </row>
    <row r="6" spans="1:7" ht="12">
      <c r="A6" s="67"/>
      <c r="B6" s="67"/>
      <c r="C6" s="22" t="s">
        <v>310</v>
      </c>
      <c r="D6" s="100" t="s">
        <v>70</v>
      </c>
      <c r="E6" s="168">
        <v>13770</v>
      </c>
      <c r="F6" s="168">
        <f>SUM(F7)</f>
        <v>9078</v>
      </c>
      <c r="G6" s="166">
        <f t="shared" si="0"/>
        <v>0.6592592592592592</v>
      </c>
    </row>
    <row r="7" spans="1:7" ht="12">
      <c r="A7" s="67"/>
      <c r="B7" s="67"/>
      <c r="C7" s="67"/>
      <c r="D7" s="100" t="s">
        <v>457</v>
      </c>
      <c r="E7" s="168">
        <v>13770</v>
      </c>
      <c r="F7" s="168">
        <v>9078</v>
      </c>
      <c r="G7" s="166">
        <f t="shared" si="0"/>
        <v>0.6592592592592592</v>
      </c>
    </row>
    <row r="8" spans="1:7" ht="12">
      <c r="A8" s="67"/>
      <c r="B8" s="67"/>
      <c r="C8" s="22" t="s">
        <v>345</v>
      </c>
      <c r="D8" s="100" t="s">
        <v>70</v>
      </c>
      <c r="E8" s="168">
        <v>2430</v>
      </c>
      <c r="F8" s="168">
        <f>SUM(F9)</f>
        <v>1602</v>
      </c>
      <c r="G8" s="166">
        <f t="shared" si="0"/>
        <v>0.6592592592592592</v>
      </c>
    </row>
    <row r="9" spans="1:7" ht="12">
      <c r="A9" s="67"/>
      <c r="B9" s="67"/>
      <c r="C9" s="67"/>
      <c r="D9" s="100" t="s">
        <v>457</v>
      </c>
      <c r="E9" s="168">
        <v>2430</v>
      </c>
      <c r="F9" s="168">
        <v>1602</v>
      </c>
      <c r="G9" s="166">
        <f t="shared" si="0"/>
        <v>0.6592592592592592</v>
      </c>
    </row>
    <row r="10" spans="1:7" ht="12">
      <c r="A10" s="67"/>
      <c r="B10" s="67"/>
      <c r="C10" s="22" t="s">
        <v>454</v>
      </c>
      <c r="D10" s="100" t="s">
        <v>312</v>
      </c>
      <c r="E10" s="168">
        <v>12903</v>
      </c>
      <c r="F10" s="168">
        <f>SUM(F11)</f>
        <v>12903</v>
      </c>
      <c r="G10" s="166">
        <f t="shared" si="0"/>
        <v>1</v>
      </c>
    </row>
    <row r="11" spans="1:7" ht="12">
      <c r="A11" s="67"/>
      <c r="B11" s="67"/>
      <c r="C11" s="67"/>
      <c r="D11" s="100" t="s">
        <v>457</v>
      </c>
      <c r="E11" s="168">
        <v>12903</v>
      </c>
      <c r="F11" s="168">
        <v>12903</v>
      </c>
      <c r="G11" s="166">
        <f t="shared" si="0"/>
        <v>1</v>
      </c>
    </row>
    <row r="12" spans="1:7" ht="12">
      <c r="A12" s="67"/>
      <c r="B12" s="67"/>
      <c r="C12" s="22" t="s">
        <v>455</v>
      </c>
      <c r="D12" s="100" t="s">
        <v>312</v>
      </c>
      <c r="E12" s="168">
        <v>2277</v>
      </c>
      <c r="F12" s="168">
        <f>SUM(F13)</f>
        <v>2277</v>
      </c>
      <c r="G12" s="166">
        <f t="shared" si="0"/>
        <v>1</v>
      </c>
    </row>
    <row r="13" spans="1:7" ht="12">
      <c r="A13" s="67"/>
      <c r="B13" s="67"/>
      <c r="C13" s="67"/>
      <c r="D13" s="100" t="s">
        <v>457</v>
      </c>
      <c r="E13" s="168">
        <v>2277</v>
      </c>
      <c r="F13" s="168">
        <v>2277</v>
      </c>
      <c r="G13" s="166">
        <f t="shared" si="0"/>
        <v>1</v>
      </c>
    </row>
    <row r="14" spans="1:8" ht="12">
      <c r="A14" s="22" t="s">
        <v>232</v>
      </c>
      <c r="B14" s="22"/>
      <c r="C14" s="22"/>
      <c r="D14" s="100" t="s">
        <v>28</v>
      </c>
      <c r="E14" s="168">
        <v>51368</v>
      </c>
      <c r="F14" s="168">
        <f>SUM(F15)</f>
        <v>51368</v>
      </c>
      <c r="G14" s="166">
        <f aca="true" t="shared" si="1" ref="G14:G19">F14/E14</f>
        <v>1</v>
      </c>
      <c r="H14" s="188"/>
    </row>
    <row r="15" spans="1:7" ht="12">
      <c r="A15" s="67"/>
      <c r="B15" s="22" t="s">
        <v>237</v>
      </c>
      <c r="C15" s="22"/>
      <c r="D15" s="100" t="s">
        <v>4</v>
      </c>
      <c r="E15" s="168">
        <v>51368</v>
      </c>
      <c r="F15" s="168">
        <f>SUM(F16,F18)</f>
        <v>51368</v>
      </c>
      <c r="G15" s="166">
        <f t="shared" si="1"/>
        <v>1</v>
      </c>
    </row>
    <row r="16" spans="1:7" ht="12">
      <c r="A16" s="67"/>
      <c r="B16" s="67"/>
      <c r="C16" s="22" t="s">
        <v>331</v>
      </c>
      <c r="D16" s="100" t="s">
        <v>53</v>
      </c>
      <c r="E16" s="168">
        <v>25000</v>
      </c>
      <c r="F16" s="168">
        <f>SUM(F17)</f>
        <v>25000</v>
      </c>
      <c r="G16" s="166">
        <f t="shared" si="1"/>
        <v>1</v>
      </c>
    </row>
    <row r="17" spans="1:7" ht="24">
      <c r="A17" s="67"/>
      <c r="B17" s="67"/>
      <c r="C17" s="67"/>
      <c r="D17" s="100" t="s">
        <v>439</v>
      </c>
      <c r="E17" s="168">
        <v>25000</v>
      </c>
      <c r="F17" s="168">
        <v>25000</v>
      </c>
      <c r="G17" s="166">
        <f t="shared" si="1"/>
        <v>1</v>
      </c>
    </row>
    <row r="18" spans="1:7" ht="12">
      <c r="A18" s="67"/>
      <c r="B18" s="67"/>
      <c r="C18" s="22" t="s">
        <v>317</v>
      </c>
      <c r="D18" s="100" t="s">
        <v>53</v>
      </c>
      <c r="E18" s="168">
        <v>26368</v>
      </c>
      <c r="F18" s="168">
        <f>SUM(F19)</f>
        <v>26368</v>
      </c>
      <c r="G18" s="166">
        <f t="shared" si="1"/>
        <v>1</v>
      </c>
    </row>
    <row r="19" spans="1:7" ht="24">
      <c r="A19" s="67"/>
      <c r="B19" s="67"/>
      <c r="C19" s="67"/>
      <c r="D19" s="100" t="s">
        <v>439</v>
      </c>
      <c r="E19" s="168">
        <v>26368</v>
      </c>
      <c r="F19" s="168">
        <v>26368</v>
      </c>
      <c r="G19" s="166">
        <f t="shared" si="1"/>
        <v>1</v>
      </c>
    </row>
    <row r="20" spans="1:7" ht="12">
      <c r="A20" s="22" t="s">
        <v>249</v>
      </c>
      <c r="B20" s="22"/>
      <c r="C20" s="22"/>
      <c r="D20" s="100" t="s">
        <v>95</v>
      </c>
      <c r="E20" s="168">
        <v>2220472</v>
      </c>
      <c r="F20" s="168">
        <f>SUM(F21,F28)</f>
        <v>526042.15</v>
      </c>
      <c r="G20" s="166">
        <f aca="true" t="shared" si="2" ref="G20:G26">F20/E20</f>
        <v>0.23690555431457816</v>
      </c>
    </row>
    <row r="21" spans="1:7" ht="12">
      <c r="A21" s="67"/>
      <c r="B21" s="22" t="s">
        <v>250</v>
      </c>
      <c r="C21" s="22"/>
      <c r="D21" s="100" t="s">
        <v>99</v>
      </c>
      <c r="E21" s="168">
        <v>1090109</v>
      </c>
      <c r="F21" s="168">
        <f>SUM(F22,F25)</f>
        <v>265398.39</v>
      </c>
      <c r="G21" s="166">
        <f t="shared" si="2"/>
        <v>0.24346041542634728</v>
      </c>
    </row>
    <row r="22" spans="1:7" ht="12">
      <c r="A22" s="67"/>
      <c r="B22" s="67"/>
      <c r="C22" s="22" t="s">
        <v>331</v>
      </c>
      <c r="D22" s="100" t="s">
        <v>53</v>
      </c>
      <c r="E22" s="168">
        <v>683469</v>
      </c>
      <c r="F22" s="168">
        <f>SUM(F23:F24)</f>
        <v>161828.28</v>
      </c>
      <c r="G22" s="166">
        <f t="shared" si="2"/>
        <v>0.23677486469759418</v>
      </c>
    </row>
    <row r="23" spans="1:7" ht="24">
      <c r="A23" s="67"/>
      <c r="B23" s="67"/>
      <c r="C23" s="67"/>
      <c r="D23" s="100" t="s">
        <v>358</v>
      </c>
      <c r="E23" s="168">
        <v>462303</v>
      </c>
      <c r="F23" s="168">
        <v>161828.28</v>
      </c>
      <c r="G23" s="166">
        <f t="shared" si="2"/>
        <v>0.3500480853466233</v>
      </c>
    </row>
    <row r="24" spans="1:7" ht="24">
      <c r="A24" s="67"/>
      <c r="B24" s="67"/>
      <c r="C24" s="67"/>
      <c r="D24" s="100" t="s">
        <v>448</v>
      </c>
      <c r="E24" s="168">
        <v>221166</v>
      </c>
      <c r="F24" s="168">
        <v>0</v>
      </c>
      <c r="G24" s="166">
        <f t="shared" si="2"/>
        <v>0</v>
      </c>
    </row>
    <row r="25" spans="1:7" ht="12">
      <c r="A25" s="67"/>
      <c r="B25" s="67"/>
      <c r="C25" s="22" t="s">
        <v>317</v>
      </c>
      <c r="D25" s="100" t="s">
        <v>53</v>
      </c>
      <c r="E25" s="168">
        <v>406640</v>
      </c>
      <c r="F25" s="168">
        <f>SUM(F26:F27)</f>
        <v>103570.11</v>
      </c>
      <c r="G25" s="166">
        <f t="shared" si="2"/>
        <v>0.2546972998229392</v>
      </c>
    </row>
    <row r="26" spans="1:7" ht="24">
      <c r="A26" s="67"/>
      <c r="B26" s="67"/>
      <c r="C26" s="67"/>
      <c r="D26" s="100" t="s">
        <v>358</v>
      </c>
      <c r="E26" s="168">
        <v>287762</v>
      </c>
      <c r="F26" s="168">
        <v>103570.11</v>
      </c>
      <c r="G26" s="166">
        <f t="shared" si="2"/>
        <v>0.3599158679742287</v>
      </c>
    </row>
    <row r="27" spans="1:7" ht="24">
      <c r="A27" s="67"/>
      <c r="B27" s="67"/>
      <c r="C27" s="67"/>
      <c r="D27" s="100" t="s">
        <v>448</v>
      </c>
      <c r="E27" s="168">
        <v>118878</v>
      </c>
      <c r="F27" s="168">
        <v>0</v>
      </c>
      <c r="G27" s="166">
        <f>F27/E27</f>
        <v>0</v>
      </c>
    </row>
    <row r="28" spans="1:7" ht="12">
      <c r="A28" s="67"/>
      <c r="B28" s="22" t="s">
        <v>339</v>
      </c>
      <c r="C28" s="22"/>
      <c r="D28" s="100" t="s">
        <v>4</v>
      </c>
      <c r="E28" s="168">
        <v>1130363</v>
      </c>
      <c r="F28" s="168">
        <f>SUM(F29,F31)</f>
        <v>260643.76</v>
      </c>
      <c r="G28" s="166">
        <f aca="true" t="shared" si="3" ref="G28:G60">F28/E28</f>
        <v>0.23058412209175283</v>
      </c>
    </row>
    <row r="29" spans="1:7" ht="12">
      <c r="A29" s="67"/>
      <c r="B29" s="67"/>
      <c r="C29" s="22" t="s">
        <v>331</v>
      </c>
      <c r="D29" s="100" t="s">
        <v>53</v>
      </c>
      <c r="E29" s="168">
        <v>960808</v>
      </c>
      <c r="F29" s="168">
        <f>SUM(F30)</f>
        <v>221547.19</v>
      </c>
      <c r="G29" s="166">
        <f t="shared" si="3"/>
        <v>0.23058424784140016</v>
      </c>
    </row>
    <row r="30" spans="1:7" ht="36">
      <c r="A30" s="67"/>
      <c r="B30" s="67"/>
      <c r="C30" s="67"/>
      <c r="D30" s="100" t="s">
        <v>361</v>
      </c>
      <c r="E30" s="168">
        <v>960808</v>
      </c>
      <c r="F30" s="168">
        <v>221547.19</v>
      </c>
      <c r="G30" s="166">
        <f t="shared" si="3"/>
        <v>0.23058424784140016</v>
      </c>
    </row>
    <row r="31" spans="1:7" ht="12">
      <c r="A31" s="67"/>
      <c r="B31" s="67"/>
      <c r="C31" s="22" t="s">
        <v>317</v>
      </c>
      <c r="D31" s="100" t="s">
        <v>53</v>
      </c>
      <c r="E31" s="168">
        <v>169555</v>
      </c>
      <c r="F31" s="168">
        <f>SUM(F32)</f>
        <v>39096.57</v>
      </c>
      <c r="G31" s="166">
        <f t="shared" si="3"/>
        <v>0.23058340951313733</v>
      </c>
    </row>
    <row r="32" spans="1:7" ht="36">
      <c r="A32" s="67"/>
      <c r="B32" s="67"/>
      <c r="C32" s="67"/>
      <c r="D32" s="100" t="s">
        <v>361</v>
      </c>
      <c r="E32" s="168">
        <v>169555</v>
      </c>
      <c r="F32" s="168">
        <v>39096.57</v>
      </c>
      <c r="G32" s="166">
        <f t="shared" si="3"/>
        <v>0.23058340951313733</v>
      </c>
    </row>
    <row r="33" spans="1:7" ht="12">
      <c r="A33" s="22" t="s">
        <v>238</v>
      </c>
      <c r="B33" s="22"/>
      <c r="C33" s="22"/>
      <c r="D33" s="100" t="s">
        <v>380</v>
      </c>
      <c r="E33" s="168">
        <v>13258</v>
      </c>
      <c r="F33" s="168">
        <f>SUM(F34)</f>
        <v>13247.67</v>
      </c>
      <c r="G33" s="166">
        <f t="shared" si="3"/>
        <v>0.9992208477900136</v>
      </c>
    </row>
    <row r="34" spans="1:7" ht="12">
      <c r="A34" s="67"/>
      <c r="B34" s="22" t="s">
        <v>240</v>
      </c>
      <c r="C34" s="22"/>
      <c r="D34" s="100" t="s">
        <v>381</v>
      </c>
      <c r="E34" s="168">
        <v>13258</v>
      </c>
      <c r="F34" s="168">
        <f>SUM(F35,F37,F39,F41,F43,F45,F47,F49,F51,F53,F55,F57)</f>
        <v>13247.67</v>
      </c>
      <c r="G34" s="166">
        <f t="shared" si="3"/>
        <v>0.9992208477900136</v>
      </c>
    </row>
    <row r="35" spans="1:7" ht="12">
      <c r="A35" s="67"/>
      <c r="B35" s="67"/>
      <c r="C35" s="22" t="s">
        <v>340</v>
      </c>
      <c r="D35" s="100" t="s">
        <v>63</v>
      </c>
      <c r="E35" s="168">
        <v>2552</v>
      </c>
      <c r="F35" s="168">
        <f>SUM(F36)</f>
        <v>2551.34</v>
      </c>
      <c r="G35" s="166">
        <f t="shared" si="3"/>
        <v>0.9997413793103449</v>
      </c>
    </row>
    <row r="36" spans="1:7" ht="12">
      <c r="A36" s="67"/>
      <c r="B36" s="67"/>
      <c r="C36" s="67"/>
      <c r="D36" s="100" t="s">
        <v>456</v>
      </c>
      <c r="E36" s="168">
        <v>2552</v>
      </c>
      <c r="F36" s="168">
        <v>2551.34</v>
      </c>
      <c r="G36" s="166">
        <f t="shared" si="3"/>
        <v>0.9997413793103449</v>
      </c>
    </row>
    <row r="37" spans="1:7" ht="12">
      <c r="A37" s="67"/>
      <c r="B37" s="67"/>
      <c r="C37" s="22" t="s">
        <v>341</v>
      </c>
      <c r="D37" s="100" t="s">
        <v>63</v>
      </c>
      <c r="E37" s="168">
        <v>135</v>
      </c>
      <c r="F37" s="168">
        <f>SUM(F38)</f>
        <v>134.28</v>
      </c>
      <c r="G37" s="166">
        <f t="shared" si="3"/>
        <v>0.9946666666666667</v>
      </c>
    </row>
    <row r="38" spans="1:7" ht="12">
      <c r="A38" s="67"/>
      <c r="B38" s="67"/>
      <c r="C38" s="67"/>
      <c r="D38" s="100" t="s">
        <v>456</v>
      </c>
      <c r="E38" s="168">
        <v>135</v>
      </c>
      <c r="F38" s="168">
        <v>134.28</v>
      </c>
      <c r="G38" s="166">
        <f t="shared" si="3"/>
        <v>0.9946666666666667</v>
      </c>
    </row>
    <row r="39" spans="1:7" ht="12">
      <c r="A39" s="67"/>
      <c r="B39" s="67"/>
      <c r="C39" s="22" t="s">
        <v>309</v>
      </c>
      <c r="D39" s="100" t="s">
        <v>64</v>
      </c>
      <c r="E39" s="168">
        <v>617</v>
      </c>
      <c r="F39" s="168">
        <f>SUM(F40)</f>
        <v>616.88</v>
      </c>
      <c r="G39" s="166">
        <f t="shared" si="3"/>
        <v>0.999805510534846</v>
      </c>
    </row>
    <row r="40" spans="1:7" ht="12">
      <c r="A40" s="67"/>
      <c r="B40" s="67"/>
      <c r="C40" s="67"/>
      <c r="D40" s="100" t="s">
        <v>456</v>
      </c>
      <c r="E40" s="168">
        <v>617</v>
      </c>
      <c r="F40" s="168">
        <v>616.88</v>
      </c>
      <c r="G40" s="166">
        <f t="shared" si="3"/>
        <v>0.999805510534846</v>
      </c>
    </row>
    <row r="41" spans="1:7" ht="12">
      <c r="A41" s="67"/>
      <c r="B41" s="67"/>
      <c r="C41" s="22" t="s">
        <v>342</v>
      </c>
      <c r="D41" s="100" t="s">
        <v>64</v>
      </c>
      <c r="E41" s="168">
        <v>33</v>
      </c>
      <c r="F41" s="168">
        <f>SUM(F42)</f>
        <v>32.46</v>
      </c>
      <c r="G41" s="166">
        <f t="shared" si="3"/>
        <v>0.9836363636363636</v>
      </c>
    </row>
    <row r="42" spans="1:7" ht="12">
      <c r="A42" s="67"/>
      <c r="B42" s="67"/>
      <c r="C42" s="67"/>
      <c r="D42" s="100" t="s">
        <v>456</v>
      </c>
      <c r="E42" s="168">
        <v>33</v>
      </c>
      <c r="F42" s="168">
        <v>32.46</v>
      </c>
      <c r="G42" s="166">
        <f t="shared" si="3"/>
        <v>0.9836363636363636</v>
      </c>
    </row>
    <row r="43" spans="1:7" ht="12">
      <c r="A43" s="67"/>
      <c r="B43" s="67"/>
      <c r="C43" s="22" t="s">
        <v>343</v>
      </c>
      <c r="D43" s="100" t="s">
        <v>65</v>
      </c>
      <c r="E43" s="168">
        <v>89</v>
      </c>
      <c r="F43" s="168">
        <f>SUM(F44)</f>
        <v>88.45</v>
      </c>
      <c r="G43" s="166">
        <f t="shared" si="3"/>
        <v>0.9938202247191011</v>
      </c>
    </row>
    <row r="44" spans="1:7" ht="12">
      <c r="A44" s="67"/>
      <c r="B44" s="67"/>
      <c r="C44" s="67"/>
      <c r="D44" s="100" t="s">
        <v>456</v>
      </c>
      <c r="E44" s="168">
        <v>89</v>
      </c>
      <c r="F44" s="168">
        <v>88.45</v>
      </c>
      <c r="G44" s="166">
        <f t="shared" si="3"/>
        <v>0.9938202247191011</v>
      </c>
    </row>
    <row r="45" spans="1:7" ht="12">
      <c r="A45" s="67"/>
      <c r="B45" s="67"/>
      <c r="C45" s="22" t="s">
        <v>344</v>
      </c>
      <c r="D45" s="100" t="s">
        <v>65</v>
      </c>
      <c r="E45" s="168">
        <v>5</v>
      </c>
      <c r="F45" s="168">
        <f>SUM(F46)</f>
        <v>4.65</v>
      </c>
      <c r="G45" s="166">
        <f t="shared" si="3"/>
        <v>0.93</v>
      </c>
    </row>
    <row r="46" spans="1:7" ht="12">
      <c r="A46" s="67"/>
      <c r="B46" s="67"/>
      <c r="C46" s="67"/>
      <c r="D46" s="100" t="s">
        <v>456</v>
      </c>
      <c r="E46" s="168">
        <v>5</v>
      </c>
      <c r="F46" s="168">
        <v>4.65</v>
      </c>
      <c r="G46" s="166">
        <f t="shared" si="3"/>
        <v>0.93</v>
      </c>
    </row>
    <row r="47" spans="1:7" ht="12">
      <c r="A47" s="67"/>
      <c r="B47" s="67"/>
      <c r="C47" s="22" t="s">
        <v>310</v>
      </c>
      <c r="D47" s="100" t="s">
        <v>70</v>
      </c>
      <c r="E47" s="168">
        <v>2948</v>
      </c>
      <c r="F47" s="168">
        <f>SUM(F48)</f>
        <v>2947.04</v>
      </c>
      <c r="G47" s="166">
        <f t="shared" si="3"/>
        <v>0.999674355495251</v>
      </c>
    </row>
    <row r="48" spans="1:7" ht="12">
      <c r="A48" s="67"/>
      <c r="B48" s="67"/>
      <c r="C48" s="67"/>
      <c r="D48" s="100" t="s">
        <v>456</v>
      </c>
      <c r="E48" s="168">
        <v>2948</v>
      </c>
      <c r="F48" s="168">
        <v>2947.04</v>
      </c>
      <c r="G48" s="166">
        <f t="shared" si="3"/>
        <v>0.999674355495251</v>
      </c>
    </row>
    <row r="49" spans="1:7" ht="12">
      <c r="A49" s="67"/>
      <c r="B49" s="67"/>
      <c r="C49" s="22" t="s">
        <v>345</v>
      </c>
      <c r="D49" s="100" t="s">
        <v>70</v>
      </c>
      <c r="E49" s="168">
        <v>156</v>
      </c>
      <c r="F49" s="168">
        <f>SUM(F50)</f>
        <v>155.11</v>
      </c>
      <c r="G49" s="166">
        <f t="shared" si="3"/>
        <v>0.9942948717948719</v>
      </c>
    </row>
    <row r="50" spans="1:7" ht="12">
      <c r="A50" s="67"/>
      <c r="B50" s="67"/>
      <c r="C50" s="67"/>
      <c r="D50" s="100" t="s">
        <v>456</v>
      </c>
      <c r="E50" s="168">
        <v>156</v>
      </c>
      <c r="F50" s="168">
        <v>155.11</v>
      </c>
      <c r="G50" s="166">
        <f t="shared" si="3"/>
        <v>0.9942948717948719</v>
      </c>
    </row>
    <row r="51" spans="1:7" ht="12">
      <c r="A51" s="67"/>
      <c r="B51" s="67"/>
      <c r="C51" s="22" t="s">
        <v>311</v>
      </c>
      <c r="D51" s="100" t="s">
        <v>52</v>
      </c>
      <c r="E51" s="168">
        <v>107</v>
      </c>
      <c r="F51" s="168">
        <f>SUM(F52)</f>
        <v>106.02</v>
      </c>
      <c r="G51" s="166">
        <f t="shared" si="3"/>
        <v>0.9908411214953271</v>
      </c>
    </row>
    <row r="52" spans="1:7" ht="12">
      <c r="A52" s="67"/>
      <c r="B52" s="67"/>
      <c r="C52" s="67"/>
      <c r="D52" s="100" t="s">
        <v>456</v>
      </c>
      <c r="E52" s="168">
        <v>107</v>
      </c>
      <c r="F52" s="168">
        <v>106.02</v>
      </c>
      <c r="G52" s="166">
        <f t="shared" si="3"/>
        <v>0.9908411214953271</v>
      </c>
    </row>
    <row r="53" spans="1:7" ht="12">
      <c r="A53" s="67"/>
      <c r="B53" s="67"/>
      <c r="C53" s="22" t="s">
        <v>346</v>
      </c>
      <c r="D53" s="100" t="s">
        <v>52</v>
      </c>
      <c r="E53" s="168">
        <v>6</v>
      </c>
      <c r="F53" s="168">
        <f>SUM(F54)</f>
        <v>5.58</v>
      </c>
      <c r="G53" s="166">
        <f t="shared" si="3"/>
        <v>0.93</v>
      </c>
    </row>
    <row r="54" spans="1:7" ht="12">
      <c r="A54" s="67"/>
      <c r="B54" s="67"/>
      <c r="C54" s="67"/>
      <c r="D54" s="100" t="s">
        <v>456</v>
      </c>
      <c r="E54" s="168">
        <v>6</v>
      </c>
      <c r="F54" s="168">
        <v>5.58</v>
      </c>
      <c r="G54" s="166">
        <f t="shared" si="3"/>
        <v>0.93</v>
      </c>
    </row>
    <row r="55" spans="1:7" ht="12">
      <c r="A55" s="67"/>
      <c r="B55" s="67"/>
      <c r="C55" s="22" t="s">
        <v>347</v>
      </c>
      <c r="D55" s="100" t="s">
        <v>50</v>
      </c>
      <c r="E55" s="168">
        <v>6279</v>
      </c>
      <c r="F55" s="168">
        <f>SUM(F56)</f>
        <v>6275.58</v>
      </c>
      <c r="G55" s="166">
        <f t="shared" si="3"/>
        <v>0.9994553272814142</v>
      </c>
    </row>
    <row r="56" spans="1:7" ht="12">
      <c r="A56" s="67"/>
      <c r="B56" s="67"/>
      <c r="C56" s="67"/>
      <c r="D56" s="100" t="s">
        <v>456</v>
      </c>
      <c r="E56" s="168">
        <v>6279</v>
      </c>
      <c r="F56" s="168">
        <v>6275.58</v>
      </c>
      <c r="G56" s="166">
        <f t="shared" si="3"/>
        <v>0.9994553272814142</v>
      </c>
    </row>
    <row r="57" spans="1:7" ht="12">
      <c r="A57" s="67"/>
      <c r="B57" s="67"/>
      <c r="C57" s="22" t="s">
        <v>348</v>
      </c>
      <c r="D57" s="100" t="s">
        <v>50</v>
      </c>
      <c r="E57" s="168">
        <v>331</v>
      </c>
      <c r="F57" s="168">
        <f>SUM(F58)</f>
        <v>330.28</v>
      </c>
      <c r="G57" s="166">
        <f t="shared" si="3"/>
        <v>0.9978247734138972</v>
      </c>
    </row>
    <row r="58" spans="1:7" ht="12">
      <c r="A58" s="76"/>
      <c r="B58" s="76"/>
      <c r="C58" s="76"/>
      <c r="D58" s="100" t="s">
        <v>456</v>
      </c>
      <c r="E58" s="168">
        <v>331</v>
      </c>
      <c r="F58" s="168">
        <v>330.28</v>
      </c>
      <c r="G58" s="166">
        <f t="shared" si="3"/>
        <v>0.9978247734138972</v>
      </c>
    </row>
    <row r="59" spans="1:7" ht="8.25" customHeight="1">
      <c r="A59" s="216"/>
      <c r="B59" s="216"/>
      <c r="C59" s="216"/>
      <c r="D59" s="216"/>
      <c r="E59" s="216"/>
      <c r="F59" s="216"/>
      <c r="G59" s="217"/>
    </row>
    <row r="60" spans="1:7" s="171" customFormat="1" ht="12">
      <c r="A60" s="218" t="s">
        <v>350</v>
      </c>
      <c r="B60" s="218"/>
      <c r="C60" s="218"/>
      <c r="D60" s="190"/>
      <c r="E60" s="169">
        <f>SUM(E4,E14,E20,E33)</f>
        <v>2316478</v>
      </c>
      <c r="F60" s="169">
        <f>SUM(F33,F20,F14,F4)</f>
        <v>616517.8200000001</v>
      </c>
      <c r="G60" s="170">
        <f t="shared" si="3"/>
        <v>0.26614447449964995</v>
      </c>
    </row>
  </sheetData>
  <sheetProtection/>
  <mergeCells count="3">
    <mergeCell ref="A60:D60"/>
    <mergeCell ref="A1:G1"/>
    <mergeCell ref="A59:G59"/>
  </mergeCells>
  <printOptions/>
  <pageMargins left="0.5118110236220472" right="0.31496062992125984" top="1.220472440944882" bottom="0.7480314960629921" header="0.3937007874015748" footer="0.5118110236220472"/>
  <pageSetup firstPageNumber="74" useFirstPageNumber="1" horizontalDpi="600" verticalDpi="600" orientation="portrait" paperSize="9" r:id="rId1"/>
  <headerFooter>
    <oddHeader>&amp;L&amp;"Arial,Pogrubiony"INFORMACJA O PRZEBIEGU WYKONANIA
BUDŻETU GMINY PACZKÓW ZA I PÓŁROCZE 2012R.&amp;R&amp;8Zał. nr 13
Wydatki na programy realizowane 
ze środków pochodzących z
 budżetu Unii Europejskiej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F42" sqref="F42"/>
    </sheetView>
  </sheetViews>
  <sheetFormatPr defaultColWidth="9.140625" defaultRowHeight="12.75"/>
  <cols>
    <col min="1" max="1" width="11.28125" style="3" customWidth="1"/>
    <col min="2" max="2" width="52.00390625" style="3" customWidth="1"/>
    <col min="3" max="4" width="11.28125" style="3" bestFit="1" customWidth="1"/>
    <col min="5" max="5" width="8.8515625" style="3" bestFit="1" customWidth="1"/>
    <col min="6" max="6" width="12.140625" style="3" customWidth="1"/>
    <col min="7" max="7" width="15.140625" style="3" customWidth="1"/>
    <col min="8" max="8" width="10.421875" style="3" customWidth="1"/>
    <col min="9" max="9" width="9.421875" style="3" bestFit="1" customWidth="1"/>
    <col min="10" max="10" width="12.140625" style="3" customWidth="1"/>
    <col min="11" max="11" width="9.8515625" style="3" customWidth="1"/>
    <col min="12" max="16384" width="9.140625" style="3" customWidth="1"/>
  </cols>
  <sheetData>
    <row r="1" spans="1:4" ht="12.75">
      <c r="A1" s="267" t="s">
        <v>367</v>
      </c>
      <c r="B1" s="267"/>
      <c r="C1" s="267"/>
      <c r="D1" s="267"/>
    </row>
    <row r="2" spans="1:5" ht="12.75">
      <c r="A2" s="268" t="s">
        <v>138</v>
      </c>
      <c r="B2" s="268"/>
      <c r="C2" s="268"/>
      <c r="D2" s="268"/>
      <c r="E2" s="268"/>
    </row>
    <row r="3" spans="1:5" ht="12.75">
      <c r="A3" s="263" t="s">
        <v>29</v>
      </c>
      <c r="B3" s="263" t="s">
        <v>2</v>
      </c>
      <c r="C3" s="264" t="s">
        <v>104</v>
      </c>
      <c r="D3" s="265"/>
      <c r="E3" s="266"/>
    </row>
    <row r="4" spans="1:5" ht="12.75">
      <c r="A4" s="263"/>
      <c r="B4" s="263"/>
      <c r="C4" s="172" t="s">
        <v>114</v>
      </c>
      <c r="D4" s="172" t="s">
        <v>414</v>
      </c>
      <c r="E4" s="173" t="s">
        <v>415</v>
      </c>
    </row>
    <row r="5" spans="1:5" ht="12.75">
      <c r="A5" s="174" t="s">
        <v>141</v>
      </c>
      <c r="B5" s="174" t="s">
        <v>142</v>
      </c>
      <c r="C5" s="174" t="s">
        <v>143</v>
      </c>
      <c r="D5" s="174" t="s">
        <v>144</v>
      </c>
      <c r="E5" s="175">
        <v>5</v>
      </c>
    </row>
    <row r="6" spans="1:5" ht="12.75">
      <c r="A6" s="172" t="s">
        <v>160</v>
      </c>
      <c r="B6" s="176" t="s">
        <v>31</v>
      </c>
      <c r="C6" s="177" t="s">
        <v>459</v>
      </c>
      <c r="D6" s="177" t="s">
        <v>460</v>
      </c>
      <c r="E6" s="173">
        <f>D6/C6</f>
        <v>0.4234420350263647</v>
      </c>
    </row>
    <row r="7" spans="1:5" ht="12.75">
      <c r="A7" s="172" t="s">
        <v>205</v>
      </c>
      <c r="B7" s="176" t="s">
        <v>32</v>
      </c>
      <c r="C7" s="177" t="s">
        <v>461</v>
      </c>
      <c r="D7" s="177" t="s">
        <v>462</v>
      </c>
      <c r="E7" s="173" t="s">
        <v>429</v>
      </c>
    </row>
    <row r="8" spans="1:5" ht="12.75">
      <c r="A8" s="178"/>
      <c r="B8" s="178" t="s">
        <v>463</v>
      </c>
      <c r="C8" s="177" t="s">
        <v>464</v>
      </c>
      <c r="D8" s="177" t="s">
        <v>465</v>
      </c>
      <c r="E8" s="173">
        <f>D8/C8</f>
        <v>0.5000174464710547</v>
      </c>
    </row>
    <row r="9" spans="1:5" ht="12.75">
      <c r="A9" s="178"/>
      <c r="B9" s="178" t="s">
        <v>466</v>
      </c>
      <c r="C9" s="177" t="s">
        <v>461</v>
      </c>
      <c r="D9" s="177" t="s">
        <v>467</v>
      </c>
      <c r="E9" s="173" t="s">
        <v>429</v>
      </c>
    </row>
    <row r="10" spans="1:5" ht="12.75">
      <c r="A10" s="43" t="s">
        <v>468</v>
      </c>
      <c r="B10" s="43"/>
      <c r="C10" s="177" t="s">
        <v>469</v>
      </c>
      <c r="D10" s="177" t="s">
        <v>470</v>
      </c>
      <c r="E10" s="173">
        <f>D10/C10</f>
        <v>0.4275157284225703</v>
      </c>
    </row>
    <row r="11" spans="1:5" ht="12.75">
      <c r="A11" s="178"/>
      <c r="B11" s="178" t="s">
        <v>471</v>
      </c>
      <c r="C11" s="177" t="s">
        <v>472</v>
      </c>
      <c r="D11" s="177" t="s">
        <v>473</v>
      </c>
      <c r="E11" s="173">
        <f>D11/C11</f>
        <v>0.9300644011012198</v>
      </c>
    </row>
    <row r="12" spans="1:5" ht="12.75">
      <c r="A12" s="109" t="s">
        <v>474</v>
      </c>
      <c r="B12" s="179"/>
      <c r="C12" s="180" t="s">
        <v>475</v>
      </c>
      <c r="D12" s="180" t="s">
        <v>476</v>
      </c>
      <c r="E12" s="181">
        <f>D12/C12</f>
        <v>0.44264406698926156</v>
      </c>
    </row>
    <row r="13" spans="1:5" ht="12.75">
      <c r="A13" s="269"/>
      <c r="B13" s="270"/>
      <c r="C13" s="270"/>
      <c r="D13" s="270"/>
      <c r="E13" s="271"/>
    </row>
    <row r="14" spans="1:5" ht="12.75">
      <c r="A14" s="272"/>
      <c r="B14" s="273"/>
      <c r="C14" s="273"/>
      <c r="D14" s="273"/>
      <c r="E14" s="274"/>
    </row>
    <row r="15" spans="1:5" ht="12.75">
      <c r="A15" s="263" t="s">
        <v>29</v>
      </c>
      <c r="B15" s="263" t="s">
        <v>2</v>
      </c>
      <c r="C15" s="264" t="s">
        <v>477</v>
      </c>
      <c r="D15" s="265"/>
      <c r="E15" s="266"/>
    </row>
    <row r="16" spans="1:5" ht="12.75">
      <c r="A16" s="263"/>
      <c r="B16" s="263"/>
      <c r="C16" s="172" t="s">
        <v>114</v>
      </c>
      <c r="D16" s="172" t="s">
        <v>414</v>
      </c>
      <c r="E16" s="173" t="s">
        <v>415</v>
      </c>
    </row>
    <row r="17" spans="1:5" ht="12.75">
      <c r="A17" s="174" t="s">
        <v>141</v>
      </c>
      <c r="B17" s="174" t="s">
        <v>142</v>
      </c>
      <c r="C17" s="174" t="s">
        <v>143</v>
      </c>
      <c r="D17" s="174" t="s">
        <v>144</v>
      </c>
      <c r="E17" s="175">
        <v>5</v>
      </c>
    </row>
    <row r="18" spans="1:5" ht="12.75">
      <c r="A18" s="172" t="s">
        <v>281</v>
      </c>
      <c r="B18" s="68" t="s">
        <v>282</v>
      </c>
      <c r="C18" s="177" t="s">
        <v>478</v>
      </c>
      <c r="D18" s="177" t="s">
        <v>479</v>
      </c>
      <c r="E18" s="173">
        <f aca="true" t="shared" si="0" ref="E18:E47">D18/C18</f>
        <v>0.5496946008933774</v>
      </c>
    </row>
    <row r="19" spans="1:5" ht="12.75">
      <c r="A19" s="172" t="s">
        <v>285</v>
      </c>
      <c r="B19" s="68" t="s">
        <v>63</v>
      </c>
      <c r="C19" s="177" t="s">
        <v>480</v>
      </c>
      <c r="D19" s="177" t="s">
        <v>481</v>
      </c>
      <c r="E19" s="173">
        <f t="shared" si="0"/>
        <v>0.43862682150252874</v>
      </c>
    </row>
    <row r="20" spans="1:5" ht="12.75">
      <c r="A20" s="172" t="s">
        <v>286</v>
      </c>
      <c r="B20" s="68" t="s">
        <v>68</v>
      </c>
      <c r="C20" s="177" t="s">
        <v>482</v>
      </c>
      <c r="D20" s="177" t="s">
        <v>461</v>
      </c>
      <c r="E20" s="173">
        <f t="shared" si="0"/>
        <v>0</v>
      </c>
    </row>
    <row r="21" spans="1:5" ht="12.75">
      <c r="A21" s="172" t="s">
        <v>287</v>
      </c>
      <c r="B21" s="68" t="s">
        <v>64</v>
      </c>
      <c r="C21" s="177" t="s">
        <v>483</v>
      </c>
      <c r="D21" s="177" t="s">
        <v>484</v>
      </c>
      <c r="E21" s="173">
        <f t="shared" si="0"/>
        <v>0.4316308802932938</v>
      </c>
    </row>
    <row r="22" spans="1:5" ht="12.75">
      <c r="A22" s="172" t="s">
        <v>288</v>
      </c>
      <c r="B22" s="68" t="s">
        <v>65</v>
      </c>
      <c r="C22" s="177" t="s">
        <v>485</v>
      </c>
      <c r="D22" s="177" t="s">
        <v>486</v>
      </c>
      <c r="E22" s="173">
        <f t="shared" si="0"/>
        <v>0.38132862715957644</v>
      </c>
    </row>
    <row r="23" spans="1:5" ht="24">
      <c r="A23" s="172" t="s">
        <v>296</v>
      </c>
      <c r="B23" s="68" t="s">
        <v>69</v>
      </c>
      <c r="C23" s="177" t="s">
        <v>487</v>
      </c>
      <c r="D23" s="177" t="s">
        <v>488</v>
      </c>
      <c r="E23" s="173">
        <f t="shared" si="0"/>
        <v>0.45497812463048365</v>
      </c>
    </row>
    <row r="24" spans="1:5" ht="12.75">
      <c r="A24" s="172" t="s">
        <v>297</v>
      </c>
      <c r="B24" s="68" t="s">
        <v>70</v>
      </c>
      <c r="C24" s="177" t="s">
        <v>489</v>
      </c>
      <c r="D24" s="177" t="s">
        <v>461</v>
      </c>
      <c r="E24" s="173">
        <f t="shared" si="0"/>
        <v>0</v>
      </c>
    </row>
    <row r="25" spans="1:5" ht="12.75">
      <c r="A25" s="172" t="s">
        <v>271</v>
      </c>
      <c r="B25" s="68" t="s">
        <v>52</v>
      </c>
      <c r="C25" s="177" t="s">
        <v>490</v>
      </c>
      <c r="D25" s="177" t="s">
        <v>491</v>
      </c>
      <c r="E25" s="173">
        <f t="shared" si="0"/>
        <v>0.5584078714975792</v>
      </c>
    </row>
    <row r="26" spans="1:5" ht="12.75">
      <c r="A26" s="172" t="s">
        <v>276</v>
      </c>
      <c r="B26" s="68" t="s">
        <v>55</v>
      </c>
      <c r="C26" s="177" t="s">
        <v>492</v>
      </c>
      <c r="D26" s="177" t="s">
        <v>493</v>
      </c>
      <c r="E26" s="173">
        <f t="shared" si="0"/>
        <v>0.46520357485416663</v>
      </c>
    </row>
    <row r="27" spans="1:5" ht="12.75">
      <c r="A27" s="172" t="s">
        <v>272</v>
      </c>
      <c r="B27" s="68" t="s">
        <v>54</v>
      </c>
      <c r="C27" s="177" t="s">
        <v>494</v>
      </c>
      <c r="D27" s="177" t="s">
        <v>495</v>
      </c>
      <c r="E27" s="173">
        <f t="shared" si="0"/>
        <v>0.25603779027837875</v>
      </c>
    </row>
    <row r="28" spans="1:5" ht="12.75">
      <c r="A28" s="172" t="s">
        <v>298</v>
      </c>
      <c r="B28" s="68" t="s">
        <v>71</v>
      </c>
      <c r="C28" s="177" t="s">
        <v>496</v>
      </c>
      <c r="D28" s="177" t="s">
        <v>497</v>
      </c>
      <c r="E28" s="173">
        <f t="shared" si="0"/>
        <v>0.37171605927112533</v>
      </c>
    </row>
    <row r="29" spans="1:5" ht="12.75">
      <c r="A29" s="172" t="s">
        <v>270</v>
      </c>
      <c r="B29" s="68" t="s">
        <v>50</v>
      </c>
      <c r="C29" s="177" t="s">
        <v>498</v>
      </c>
      <c r="D29" s="177" t="s">
        <v>499</v>
      </c>
      <c r="E29" s="173">
        <f t="shared" si="0"/>
        <v>0.48341000428891395</v>
      </c>
    </row>
    <row r="30" spans="1:5" ht="12.75">
      <c r="A30" s="172" t="s">
        <v>277</v>
      </c>
      <c r="B30" s="68" t="s">
        <v>278</v>
      </c>
      <c r="C30" s="177" t="s">
        <v>500</v>
      </c>
      <c r="D30" s="177" t="s">
        <v>501</v>
      </c>
      <c r="E30" s="173">
        <f t="shared" si="0"/>
        <v>0.6286</v>
      </c>
    </row>
    <row r="31" spans="1:5" ht="24">
      <c r="A31" s="172" t="s">
        <v>279</v>
      </c>
      <c r="B31" s="68" t="s">
        <v>280</v>
      </c>
      <c r="C31" s="177" t="s">
        <v>502</v>
      </c>
      <c r="D31" s="177" t="s">
        <v>503</v>
      </c>
      <c r="E31" s="173">
        <f t="shared" si="0"/>
        <v>0.4340102858509748</v>
      </c>
    </row>
    <row r="32" spans="1:5" ht="12.75">
      <c r="A32" s="172" t="s">
        <v>400</v>
      </c>
      <c r="B32" s="68" t="s">
        <v>401</v>
      </c>
      <c r="C32" s="177" t="s">
        <v>504</v>
      </c>
      <c r="D32" s="177" t="s">
        <v>505</v>
      </c>
      <c r="E32" s="173">
        <f t="shared" si="0"/>
        <v>0.4621546103694505</v>
      </c>
    </row>
    <row r="33" spans="1:5" ht="12.75">
      <c r="A33" s="172" t="s">
        <v>294</v>
      </c>
      <c r="B33" s="68" t="s">
        <v>56</v>
      </c>
      <c r="C33" s="177" t="s">
        <v>506</v>
      </c>
      <c r="D33" s="177" t="s">
        <v>507</v>
      </c>
      <c r="E33" s="173">
        <f t="shared" si="0"/>
        <v>0.5056822419345726</v>
      </c>
    </row>
    <row r="34" spans="1:5" ht="12.75">
      <c r="A34" s="172" t="s">
        <v>300</v>
      </c>
      <c r="B34" s="68" t="s">
        <v>57</v>
      </c>
      <c r="C34" s="177" t="s">
        <v>508</v>
      </c>
      <c r="D34" s="177" t="s">
        <v>509</v>
      </c>
      <c r="E34" s="173">
        <f t="shared" si="0"/>
        <v>0.32911925832279815</v>
      </c>
    </row>
    <row r="35" spans="1:5" ht="12.75">
      <c r="A35" s="172" t="s">
        <v>301</v>
      </c>
      <c r="B35" s="68" t="s">
        <v>73</v>
      </c>
      <c r="C35" s="177" t="s">
        <v>510</v>
      </c>
      <c r="D35" s="177" t="s">
        <v>511</v>
      </c>
      <c r="E35" s="173">
        <f t="shared" si="0"/>
        <v>0.4761908833431304</v>
      </c>
    </row>
    <row r="36" spans="1:5" ht="12.75">
      <c r="A36" s="172" t="s">
        <v>453</v>
      </c>
      <c r="B36" s="68" t="s">
        <v>34</v>
      </c>
      <c r="C36" s="177" t="s">
        <v>512</v>
      </c>
      <c r="D36" s="177" t="s">
        <v>513</v>
      </c>
      <c r="E36" s="173">
        <f t="shared" si="0"/>
        <v>0.24546685995389625</v>
      </c>
    </row>
    <row r="37" spans="1:5" ht="24">
      <c r="A37" s="172" t="s">
        <v>402</v>
      </c>
      <c r="B37" s="68" t="s">
        <v>403</v>
      </c>
      <c r="C37" s="177" t="s">
        <v>514</v>
      </c>
      <c r="D37" s="177" t="s">
        <v>515</v>
      </c>
      <c r="E37" s="173">
        <f t="shared" si="0"/>
        <v>0.5</v>
      </c>
    </row>
    <row r="38" spans="1:5" ht="12.75">
      <c r="A38" s="172" t="s">
        <v>404</v>
      </c>
      <c r="B38" s="68" t="s">
        <v>405</v>
      </c>
      <c r="C38" s="177" t="s">
        <v>516</v>
      </c>
      <c r="D38" s="177" t="s">
        <v>517</v>
      </c>
      <c r="E38" s="173">
        <f t="shared" si="0"/>
        <v>0.42778247268306424</v>
      </c>
    </row>
    <row r="39" spans="1:5" ht="12.75">
      <c r="A39" s="172" t="s">
        <v>518</v>
      </c>
      <c r="B39" s="182" t="s">
        <v>519</v>
      </c>
      <c r="C39" s="177" t="s">
        <v>520</v>
      </c>
      <c r="D39" s="177" t="s">
        <v>521</v>
      </c>
      <c r="E39" s="173">
        <f t="shared" si="0"/>
        <v>0.9715736842105264</v>
      </c>
    </row>
    <row r="40" spans="1:5" ht="12.75">
      <c r="A40" s="172" t="s">
        <v>306</v>
      </c>
      <c r="B40" s="68" t="s">
        <v>112</v>
      </c>
      <c r="C40" s="177" t="s">
        <v>522</v>
      </c>
      <c r="D40" s="177" t="s">
        <v>523</v>
      </c>
      <c r="E40" s="173">
        <f t="shared" si="0"/>
        <v>0.751972745797249</v>
      </c>
    </row>
    <row r="41" spans="1:5" ht="24">
      <c r="A41" s="172" t="s">
        <v>302</v>
      </c>
      <c r="B41" s="68" t="s">
        <v>303</v>
      </c>
      <c r="C41" s="177" t="s">
        <v>524</v>
      </c>
      <c r="D41" s="177" t="s">
        <v>525</v>
      </c>
      <c r="E41" s="173">
        <f t="shared" si="0"/>
        <v>0.8110810810810811</v>
      </c>
    </row>
    <row r="42" spans="1:5" ht="24">
      <c r="A42" s="172" t="s">
        <v>406</v>
      </c>
      <c r="B42" s="68" t="s">
        <v>407</v>
      </c>
      <c r="C42" s="177" t="s">
        <v>526</v>
      </c>
      <c r="D42" s="177" t="s">
        <v>527</v>
      </c>
      <c r="E42" s="173">
        <f t="shared" si="0"/>
        <v>0.08230599999999999</v>
      </c>
    </row>
    <row r="43" spans="1:5" ht="12.75">
      <c r="A43" s="178"/>
      <c r="B43" s="178" t="s">
        <v>528</v>
      </c>
      <c r="C43" s="177" t="s">
        <v>464</v>
      </c>
      <c r="D43" s="177" t="s">
        <v>465</v>
      </c>
      <c r="E43" s="173">
        <f t="shared" si="0"/>
        <v>0.5000174464710547</v>
      </c>
    </row>
    <row r="44" spans="1:5" ht="12.75">
      <c r="A44" s="178"/>
      <c r="B44" s="178" t="s">
        <v>529</v>
      </c>
      <c r="C44" s="177" t="s">
        <v>530</v>
      </c>
      <c r="D44" s="177" t="s">
        <v>531</v>
      </c>
      <c r="E44" s="173">
        <f t="shared" si="0"/>
        <v>0.9898241042345277</v>
      </c>
    </row>
    <row r="45" spans="1:5" ht="12.75">
      <c r="A45" s="43" t="s">
        <v>468</v>
      </c>
      <c r="B45" s="109"/>
      <c r="C45" s="177" t="s">
        <v>469</v>
      </c>
      <c r="D45" s="177" t="s">
        <v>532</v>
      </c>
      <c r="E45" s="173">
        <f t="shared" si="0"/>
        <v>0.41523583458942265</v>
      </c>
    </row>
    <row r="46" spans="1:5" ht="12.75">
      <c r="A46" s="178"/>
      <c r="B46" s="178" t="s">
        <v>533</v>
      </c>
      <c r="C46" s="177" t="s">
        <v>472</v>
      </c>
      <c r="D46" s="177" t="s">
        <v>534</v>
      </c>
      <c r="E46" s="173">
        <f t="shared" si="0"/>
        <v>1.3257106201903857</v>
      </c>
    </row>
    <row r="47" spans="1:5" ht="12.75">
      <c r="A47" s="109" t="s">
        <v>474</v>
      </c>
      <c r="B47" s="179"/>
      <c r="C47" s="180" t="s">
        <v>475</v>
      </c>
      <c r="D47" s="180" t="s">
        <v>476</v>
      </c>
      <c r="E47" s="181">
        <f t="shared" si="0"/>
        <v>0.44264406698926156</v>
      </c>
    </row>
  </sheetData>
  <sheetProtection/>
  <mergeCells count="9">
    <mergeCell ref="A15:A16"/>
    <mergeCell ref="B15:B16"/>
    <mergeCell ref="C15:E15"/>
    <mergeCell ref="A1:D1"/>
    <mergeCell ref="A2:E2"/>
    <mergeCell ref="A3:A4"/>
    <mergeCell ref="B3:B4"/>
    <mergeCell ref="C3:E3"/>
    <mergeCell ref="A13:E14"/>
  </mergeCells>
  <printOptions horizontalCentered="1"/>
  <pageMargins left="0.4724409448818898" right="0.4724409448818898" top="1.3385826771653544" bottom="1.1811023622047245" header="0.7874015748031497" footer="0.5118110236220472"/>
  <pageSetup firstPageNumber="76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14
Realizacja przychodów i kosztów
zakładu budżetowego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92"/>
  <sheetViews>
    <sheetView showGridLines="0" tabSelected="1" zoomScale="150" zoomScaleNormal="150" zoomScalePageLayoutView="0" workbookViewId="0" topLeftCell="A883">
      <selection activeCell="S134" sqref="S1:S16384"/>
    </sheetView>
  </sheetViews>
  <sheetFormatPr defaultColWidth="8.00390625" defaultRowHeight="12.75"/>
  <cols>
    <col min="1" max="1" width="3.00390625" style="1" bestFit="1" customWidth="1"/>
    <col min="2" max="2" width="4.57421875" style="1" bestFit="1" customWidth="1"/>
    <col min="3" max="3" width="3.00390625" style="1" bestFit="1" customWidth="1"/>
    <col min="4" max="4" width="29.00390625" style="1" customWidth="1"/>
    <col min="5" max="5" width="9.421875" style="1" bestFit="1" customWidth="1"/>
    <col min="6" max="8" width="7.28125" style="1" bestFit="1" customWidth="1"/>
    <col min="9" max="9" width="7.57421875" style="1" customWidth="1"/>
    <col min="10" max="10" width="6.8515625" style="1" bestFit="1" customWidth="1"/>
    <col min="11" max="11" width="7.7109375" style="1" customWidth="1"/>
    <col min="12" max="12" width="8.140625" style="1" customWidth="1"/>
    <col min="13" max="13" width="7.57421875" style="1" customWidth="1"/>
    <col min="14" max="14" width="6.7109375" style="1" customWidth="1"/>
    <col min="15" max="16" width="6.7109375" style="1" bestFit="1" customWidth="1"/>
    <col min="17" max="17" width="9.28125" style="1" customWidth="1"/>
    <col min="18" max="18" width="8.00390625" style="1" customWidth="1"/>
    <col min="19" max="19" width="6.7109375" style="58" customWidth="1"/>
    <col min="20" max="20" width="7.8515625" style="1" customWidth="1"/>
    <col min="21" max="16384" width="8.00390625" style="1" customWidth="1"/>
  </cols>
  <sheetData>
    <row r="1" spans="1:18" ht="12.75">
      <c r="A1" s="204" t="s">
        <v>138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>
      <c r="A2" s="205" t="s">
        <v>0</v>
      </c>
      <c r="B2" s="205" t="s">
        <v>1</v>
      </c>
      <c r="C2" s="205" t="s">
        <v>139</v>
      </c>
      <c r="D2" s="205" t="s">
        <v>140</v>
      </c>
      <c r="E2" s="205" t="s">
        <v>424</v>
      </c>
      <c r="F2" s="205" t="s">
        <v>253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12.75">
      <c r="A3" s="205"/>
      <c r="B3" s="205"/>
      <c r="C3" s="205"/>
      <c r="D3" s="205"/>
      <c r="E3" s="205"/>
      <c r="F3" s="205" t="s">
        <v>254</v>
      </c>
      <c r="G3" s="205" t="s">
        <v>255</v>
      </c>
      <c r="H3" s="205"/>
      <c r="I3" s="205"/>
      <c r="J3" s="205"/>
      <c r="K3" s="205"/>
      <c r="L3" s="205"/>
      <c r="M3" s="205"/>
      <c r="N3" s="205"/>
      <c r="O3" s="205" t="s">
        <v>256</v>
      </c>
      <c r="P3" s="205" t="s">
        <v>255</v>
      </c>
      <c r="Q3" s="205"/>
      <c r="R3" s="205"/>
    </row>
    <row r="4" spans="1:18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 t="s">
        <v>257</v>
      </c>
      <c r="Q4" s="205" t="s">
        <v>105</v>
      </c>
      <c r="R4" s="205" t="s">
        <v>258</v>
      </c>
    </row>
    <row r="5" spans="1:18" ht="12.75">
      <c r="A5" s="205"/>
      <c r="B5" s="205"/>
      <c r="C5" s="205"/>
      <c r="D5" s="205"/>
      <c r="E5" s="205"/>
      <c r="F5" s="205"/>
      <c r="G5" s="205" t="s">
        <v>259</v>
      </c>
      <c r="H5" s="205" t="s">
        <v>255</v>
      </c>
      <c r="I5" s="205"/>
      <c r="J5" s="205" t="s">
        <v>260</v>
      </c>
      <c r="K5" s="205" t="s">
        <v>261</v>
      </c>
      <c r="L5" s="205" t="s">
        <v>262</v>
      </c>
      <c r="M5" s="205" t="s">
        <v>263</v>
      </c>
      <c r="N5" s="205" t="s">
        <v>264</v>
      </c>
      <c r="O5" s="205"/>
      <c r="P5" s="205"/>
      <c r="Q5" s="205"/>
      <c r="R5" s="205"/>
    </row>
    <row r="6" spans="1:18" ht="12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 t="s">
        <v>265</v>
      </c>
      <c r="R6" s="205"/>
    </row>
    <row r="7" spans="1:18" ht="41.25">
      <c r="A7" s="205"/>
      <c r="B7" s="205"/>
      <c r="C7" s="205"/>
      <c r="D7" s="205"/>
      <c r="E7" s="205"/>
      <c r="F7" s="205"/>
      <c r="G7" s="205"/>
      <c r="H7" s="33" t="s">
        <v>266</v>
      </c>
      <c r="I7" s="33" t="s">
        <v>267</v>
      </c>
      <c r="J7" s="205"/>
      <c r="K7" s="205"/>
      <c r="L7" s="205"/>
      <c r="M7" s="205"/>
      <c r="N7" s="205"/>
      <c r="O7" s="205"/>
      <c r="P7" s="205"/>
      <c r="Q7" s="205"/>
      <c r="R7" s="205"/>
    </row>
    <row r="8" spans="1:19" s="38" customFormat="1" ht="12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57"/>
    </row>
    <row r="9" spans="1:19" ht="12.75">
      <c r="A9" s="36" t="s">
        <v>146</v>
      </c>
      <c r="B9" s="36"/>
      <c r="C9" s="33"/>
      <c r="D9" s="196" t="s">
        <v>3</v>
      </c>
      <c r="E9" s="34">
        <v>267286</v>
      </c>
      <c r="F9" s="34">
        <v>267286</v>
      </c>
      <c r="G9" s="34">
        <v>267286</v>
      </c>
      <c r="H9" s="34">
        <v>4667</v>
      </c>
      <c r="I9" s="34">
        <v>262619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187"/>
    </row>
    <row r="10" spans="1:19" s="38" customFormat="1" ht="12.75">
      <c r="A10" s="39"/>
      <c r="B10" s="39"/>
      <c r="C10" s="40"/>
      <c r="D10" s="197"/>
      <c r="E10" s="41">
        <f>SUM(E12,E16)</f>
        <v>253714.35</v>
      </c>
      <c r="F10" s="41">
        <f aca="true" t="shared" si="0" ref="F10:R10">SUM(F12,F16)</f>
        <v>253714.35</v>
      </c>
      <c r="G10" s="41">
        <f t="shared" si="0"/>
        <v>253714.35</v>
      </c>
      <c r="H10" s="41">
        <f t="shared" si="0"/>
        <v>4626.75</v>
      </c>
      <c r="I10" s="41">
        <f t="shared" si="0"/>
        <v>249087.6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187"/>
    </row>
    <row r="11" spans="1:19" ht="12.75">
      <c r="A11" s="36"/>
      <c r="B11" s="36" t="s">
        <v>269</v>
      </c>
      <c r="C11" s="33"/>
      <c r="D11" s="196" t="s">
        <v>51</v>
      </c>
      <c r="E11" s="34">
        <v>23500</v>
      </c>
      <c r="F11" s="34">
        <v>23500</v>
      </c>
      <c r="G11" s="34">
        <v>23500</v>
      </c>
      <c r="H11" s="34">
        <v>0</v>
      </c>
      <c r="I11" s="34">
        <v>23500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187"/>
    </row>
    <row r="12" spans="1:19" s="38" customFormat="1" ht="12.75">
      <c r="A12" s="39"/>
      <c r="B12" s="39"/>
      <c r="C12" s="40"/>
      <c r="D12" s="197"/>
      <c r="E12" s="41">
        <f>SUM(E14)</f>
        <v>9968.76</v>
      </c>
      <c r="F12" s="41">
        <f aca="true" t="shared" si="1" ref="F12:R12">SUM(F14)</f>
        <v>9968.76</v>
      </c>
      <c r="G12" s="41">
        <f t="shared" si="1"/>
        <v>9968.76</v>
      </c>
      <c r="H12" s="41">
        <f t="shared" si="1"/>
        <v>0</v>
      </c>
      <c r="I12" s="41">
        <f t="shared" si="1"/>
        <v>9968.76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187"/>
    </row>
    <row r="13" spans="1:19" ht="16.5" customHeight="1">
      <c r="A13" s="36"/>
      <c r="B13" s="36"/>
      <c r="C13" s="33">
        <v>2850</v>
      </c>
      <c r="D13" s="196" t="s">
        <v>377</v>
      </c>
      <c r="E13" s="34">
        <v>23500</v>
      </c>
      <c r="F13" s="34">
        <v>23500</v>
      </c>
      <c r="G13" s="34">
        <v>23500</v>
      </c>
      <c r="H13" s="34">
        <v>0</v>
      </c>
      <c r="I13" s="34">
        <v>23500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187"/>
    </row>
    <row r="14" spans="1:19" s="38" customFormat="1" ht="12.75">
      <c r="A14" s="39"/>
      <c r="B14" s="39"/>
      <c r="C14" s="40"/>
      <c r="D14" s="197"/>
      <c r="E14" s="41">
        <v>9968.76</v>
      </c>
      <c r="F14" s="41">
        <v>9968.76</v>
      </c>
      <c r="G14" s="41">
        <v>9968.76</v>
      </c>
      <c r="H14" s="41">
        <v>0</v>
      </c>
      <c r="I14" s="41">
        <v>9968.76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187"/>
    </row>
    <row r="15" spans="1:19" ht="12.75">
      <c r="A15" s="36"/>
      <c r="B15" s="36" t="s">
        <v>148</v>
      </c>
      <c r="C15" s="33"/>
      <c r="D15" s="196" t="s">
        <v>4</v>
      </c>
      <c r="E15" s="34">
        <v>243786</v>
      </c>
      <c r="F15" s="34">
        <v>243786</v>
      </c>
      <c r="G15" s="34">
        <v>243786</v>
      </c>
      <c r="H15" s="34">
        <v>4667</v>
      </c>
      <c r="I15" s="34">
        <v>239119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187"/>
    </row>
    <row r="16" spans="1:19" s="38" customFormat="1" ht="12.75">
      <c r="A16" s="39"/>
      <c r="B16" s="39"/>
      <c r="C16" s="40"/>
      <c r="D16" s="197"/>
      <c r="E16" s="41">
        <f>SUM(E18,E20,E22,E24,E26)</f>
        <v>243745.59</v>
      </c>
      <c r="F16" s="41">
        <f aca="true" t="shared" si="2" ref="F16:R16">SUM(F18,F20,F22,F24,F26)</f>
        <v>243745.59</v>
      </c>
      <c r="G16" s="41">
        <f t="shared" si="2"/>
        <v>243745.59</v>
      </c>
      <c r="H16" s="41">
        <f t="shared" si="2"/>
        <v>4626.75</v>
      </c>
      <c r="I16" s="41">
        <f t="shared" si="2"/>
        <v>239118.84</v>
      </c>
      <c r="J16" s="41">
        <f t="shared" si="2"/>
        <v>0</v>
      </c>
      <c r="K16" s="41">
        <f t="shared" si="2"/>
        <v>0</v>
      </c>
      <c r="L16" s="41">
        <f t="shared" si="2"/>
        <v>0</v>
      </c>
      <c r="M16" s="41">
        <f t="shared" si="2"/>
        <v>0</v>
      </c>
      <c r="N16" s="41">
        <f t="shared" si="2"/>
        <v>0</v>
      </c>
      <c r="O16" s="41">
        <f t="shared" si="2"/>
        <v>0</v>
      </c>
      <c r="P16" s="41">
        <f t="shared" si="2"/>
        <v>0</v>
      </c>
      <c r="Q16" s="41">
        <f t="shared" si="2"/>
        <v>0</v>
      </c>
      <c r="R16" s="41">
        <f t="shared" si="2"/>
        <v>0</v>
      </c>
      <c r="S16" s="187"/>
    </row>
    <row r="17" spans="1:19" ht="12.75">
      <c r="A17" s="36"/>
      <c r="B17" s="36"/>
      <c r="C17" s="33">
        <v>4010</v>
      </c>
      <c r="D17" s="196" t="s">
        <v>63</v>
      </c>
      <c r="E17" s="34">
        <v>3900</v>
      </c>
      <c r="F17" s="34">
        <v>3900</v>
      </c>
      <c r="G17" s="34">
        <v>3900</v>
      </c>
      <c r="H17" s="34">
        <v>3900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187"/>
    </row>
    <row r="18" spans="1:19" s="38" customFormat="1" ht="12.75">
      <c r="A18" s="40"/>
      <c r="B18" s="40"/>
      <c r="C18" s="40"/>
      <c r="D18" s="197"/>
      <c r="E18" s="41">
        <v>3900</v>
      </c>
      <c r="F18" s="41">
        <v>3900</v>
      </c>
      <c r="G18" s="41">
        <v>3900</v>
      </c>
      <c r="H18" s="41">
        <v>3900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187"/>
    </row>
    <row r="19" spans="1:19" ht="12.75">
      <c r="A19" s="33"/>
      <c r="B19" s="33"/>
      <c r="C19" s="33">
        <v>4110</v>
      </c>
      <c r="D19" s="196" t="s">
        <v>64</v>
      </c>
      <c r="E19" s="34">
        <v>671</v>
      </c>
      <c r="F19" s="34">
        <v>671</v>
      </c>
      <c r="G19" s="34">
        <v>671</v>
      </c>
      <c r="H19" s="34">
        <v>671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187"/>
    </row>
    <row r="20" spans="1:19" s="38" customFormat="1" ht="9" customHeight="1">
      <c r="A20" s="40"/>
      <c r="B20" s="40"/>
      <c r="C20" s="40"/>
      <c r="D20" s="197"/>
      <c r="E20" s="41">
        <v>670.4</v>
      </c>
      <c r="F20" s="41">
        <v>670.4</v>
      </c>
      <c r="G20" s="41">
        <v>670.4</v>
      </c>
      <c r="H20" s="41">
        <v>670.4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187"/>
    </row>
    <row r="21" spans="1:19" ht="12.75">
      <c r="A21" s="33"/>
      <c r="B21" s="33"/>
      <c r="C21" s="33">
        <v>4120</v>
      </c>
      <c r="D21" s="196" t="s">
        <v>65</v>
      </c>
      <c r="E21" s="34">
        <v>96</v>
      </c>
      <c r="F21" s="34">
        <v>96</v>
      </c>
      <c r="G21" s="34">
        <v>96</v>
      </c>
      <c r="H21" s="34">
        <v>96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187"/>
    </row>
    <row r="22" spans="1:19" s="38" customFormat="1" ht="12.75">
      <c r="A22" s="40"/>
      <c r="B22" s="40"/>
      <c r="C22" s="40"/>
      <c r="D22" s="197"/>
      <c r="E22" s="41">
        <v>56.35</v>
      </c>
      <c r="F22" s="41">
        <v>56.35</v>
      </c>
      <c r="G22" s="41">
        <v>56.35</v>
      </c>
      <c r="H22" s="41">
        <v>56.35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187"/>
    </row>
    <row r="23" spans="1:19" ht="12.75">
      <c r="A23" s="33"/>
      <c r="B23" s="33"/>
      <c r="C23" s="33">
        <v>4210</v>
      </c>
      <c r="D23" s="196" t="s">
        <v>52</v>
      </c>
      <c r="E23" s="34">
        <v>113</v>
      </c>
      <c r="F23" s="34">
        <v>113</v>
      </c>
      <c r="G23" s="34">
        <v>113</v>
      </c>
      <c r="H23" s="34">
        <v>0</v>
      </c>
      <c r="I23" s="34">
        <v>113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187"/>
    </row>
    <row r="24" spans="1:19" s="38" customFormat="1" ht="10.5" customHeight="1">
      <c r="A24" s="40"/>
      <c r="B24" s="40"/>
      <c r="C24" s="40"/>
      <c r="D24" s="197"/>
      <c r="E24" s="41">
        <v>113</v>
      </c>
      <c r="F24" s="41">
        <v>113</v>
      </c>
      <c r="G24" s="41">
        <v>113</v>
      </c>
      <c r="H24" s="41">
        <v>0</v>
      </c>
      <c r="I24" s="41">
        <v>113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187"/>
    </row>
    <row r="25" spans="1:19" ht="12.75">
      <c r="A25" s="33"/>
      <c r="B25" s="33"/>
      <c r="C25" s="33">
        <v>4430</v>
      </c>
      <c r="D25" s="196" t="s">
        <v>57</v>
      </c>
      <c r="E25" s="34">
        <v>239006</v>
      </c>
      <c r="F25" s="34">
        <v>239006</v>
      </c>
      <c r="G25" s="34">
        <v>239006</v>
      </c>
      <c r="H25" s="34">
        <v>0</v>
      </c>
      <c r="I25" s="34">
        <v>239006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187"/>
    </row>
    <row r="26" spans="1:19" s="38" customFormat="1" ht="12.75">
      <c r="A26" s="40"/>
      <c r="B26" s="40"/>
      <c r="C26" s="40"/>
      <c r="D26" s="197"/>
      <c r="E26" s="41">
        <v>239005.84</v>
      </c>
      <c r="F26" s="41">
        <v>239005.84</v>
      </c>
      <c r="G26" s="41">
        <v>239005.84</v>
      </c>
      <c r="H26" s="41">
        <v>0</v>
      </c>
      <c r="I26" s="41">
        <v>239005.84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187"/>
    </row>
    <row r="27" spans="1:19" ht="12.75">
      <c r="A27" s="33">
        <v>400</v>
      </c>
      <c r="B27" s="33"/>
      <c r="C27" s="33"/>
      <c r="D27" s="196" t="s">
        <v>397</v>
      </c>
      <c r="E27" s="34">
        <v>55000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55000</v>
      </c>
      <c r="P27" s="34">
        <v>55000</v>
      </c>
      <c r="Q27" s="34">
        <v>0</v>
      </c>
      <c r="R27" s="34">
        <v>0</v>
      </c>
      <c r="S27" s="187"/>
    </row>
    <row r="28" spans="1:19" s="38" customFormat="1" ht="12.75">
      <c r="A28" s="40"/>
      <c r="B28" s="40"/>
      <c r="C28" s="40"/>
      <c r="D28" s="197"/>
      <c r="E28" s="41">
        <f>SUM(E30)</f>
        <v>3567</v>
      </c>
      <c r="F28" s="41">
        <f aca="true" t="shared" si="3" ref="F28:R28">SUM(F30)</f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0</v>
      </c>
      <c r="N28" s="41">
        <f t="shared" si="3"/>
        <v>0</v>
      </c>
      <c r="O28" s="41">
        <f t="shared" si="3"/>
        <v>3567</v>
      </c>
      <c r="P28" s="41">
        <f t="shared" si="3"/>
        <v>3567</v>
      </c>
      <c r="Q28" s="41">
        <f t="shared" si="3"/>
        <v>0</v>
      </c>
      <c r="R28" s="41">
        <f t="shared" si="3"/>
        <v>0</v>
      </c>
      <c r="S28" s="187"/>
    </row>
    <row r="29" spans="1:19" ht="11.25" customHeight="1">
      <c r="A29" s="33"/>
      <c r="B29" s="33">
        <v>40002</v>
      </c>
      <c r="C29" s="33"/>
      <c r="D29" s="196" t="s">
        <v>399</v>
      </c>
      <c r="E29" s="34">
        <v>55000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55000</v>
      </c>
      <c r="P29" s="34">
        <v>55000</v>
      </c>
      <c r="Q29" s="34">
        <v>0</v>
      </c>
      <c r="R29" s="34">
        <v>0</v>
      </c>
      <c r="S29" s="187"/>
    </row>
    <row r="30" spans="1:19" s="38" customFormat="1" ht="12.75">
      <c r="A30" s="40"/>
      <c r="B30" s="40"/>
      <c r="C30" s="40"/>
      <c r="D30" s="197"/>
      <c r="E30" s="41">
        <f>SUM(E32)</f>
        <v>3567</v>
      </c>
      <c r="F30" s="41">
        <f aca="true" t="shared" si="4" ref="F30:R30">SUM(F32)</f>
        <v>0</v>
      </c>
      <c r="G30" s="41">
        <f t="shared" si="4"/>
        <v>0</v>
      </c>
      <c r="H30" s="41">
        <f t="shared" si="4"/>
        <v>0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41">
        <f t="shared" si="4"/>
        <v>0</v>
      </c>
      <c r="M30" s="41">
        <f t="shared" si="4"/>
        <v>0</v>
      </c>
      <c r="N30" s="41">
        <f t="shared" si="4"/>
        <v>0</v>
      </c>
      <c r="O30" s="41">
        <f t="shared" si="4"/>
        <v>3567</v>
      </c>
      <c r="P30" s="41">
        <f t="shared" si="4"/>
        <v>3567</v>
      </c>
      <c r="Q30" s="41">
        <f t="shared" si="4"/>
        <v>0</v>
      </c>
      <c r="R30" s="41">
        <f t="shared" si="4"/>
        <v>0</v>
      </c>
      <c r="S30" s="187"/>
    </row>
    <row r="31" spans="1:19" ht="24.75" customHeight="1">
      <c r="A31" s="33"/>
      <c r="B31" s="33"/>
      <c r="C31" s="33">
        <v>6210</v>
      </c>
      <c r="D31" s="196" t="s">
        <v>416</v>
      </c>
      <c r="E31" s="34">
        <v>55000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55000</v>
      </c>
      <c r="P31" s="34">
        <v>55000</v>
      </c>
      <c r="Q31" s="34">
        <v>0</v>
      </c>
      <c r="R31" s="34">
        <v>0</v>
      </c>
      <c r="S31" s="187"/>
    </row>
    <row r="32" spans="1:19" s="38" customFormat="1" ht="12.75">
      <c r="A32" s="40"/>
      <c r="B32" s="40"/>
      <c r="C32" s="40"/>
      <c r="D32" s="197"/>
      <c r="E32" s="41">
        <v>3567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3567</v>
      </c>
      <c r="P32" s="41">
        <v>3567</v>
      </c>
      <c r="Q32" s="41">
        <v>0</v>
      </c>
      <c r="R32" s="41">
        <v>0</v>
      </c>
      <c r="S32" s="187"/>
    </row>
    <row r="33" spans="1:19" ht="12.75">
      <c r="A33" s="33">
        <v>600</v>
      </c>
      <c r="B33" s="33"/>
      <c r="C33" s="33"/>
      <c r="D33" s="196" t="s">
        <v>5</v>
      </c>
      <c r="E33" s="34">
        <v>305102</v>
      </c>
      <c r="F33" s="34">
        <v>297002</v>
      </c>
      <c r="G33" s="34">
        <v>207002</v>
      </c>
      <c r="H33" s="34">
        <v>0</v>
      </c>
      <c r="I33" s="34">
        <v>207002</v>
      </c>
      <c r="J33" s="34">
        <v>90000</v>
      </c>
      <c r="K33" s="34">
        <v>0</v>
      </c>
      <c r="L33" s="34">
        <v>0</v>
      </c>
      <c r="M33" s="34">
        <v>0</v>
      </c>
      <c r="N33" s="34">
        <v>0</v>
      </c>
      <c r="O33" s="34">
        <v>8100</v>
      </c>
      <c r="P33" s="34">
        <v>8100</v>
      </c>
      <c r="Q33" s="34">
        <v>0</v>
      </c>
      <c r="R33" s="34">
        <v>0</v>
      </c>
      <c r="S33" s="187"/>
    </row>
    <row r="34" spans="1:19" s="38" customFormat="1" ht="9.75" customHeight="1">
      <c r="A34" s="40"/>
      <c r="B34" s="40"/>
      <c r="C34" s="40"/>
      <c r="D34" s="197"/>
      <c r="E34" s="41">
        <f>SUM(E36,E40,E44)</f>
        <v>38417.009999999995</v>
      </c>
      <c r="F34" s="41">
        <f aca="true" t="shared" si="5" ref="F34:R34">SUM(F36,F40,F44)</f>
        <v>30317.139999999996</v>
      </c>
      <c r="G34" s="41">
        <f t="shared" si="5"/>
        <v>30317.139999999996</v>
      </c>
      <c r="H34" s="41">
        <f t="shared" si="5"/>
        <v>0</v>
      </c>
      <c r="I34" s="41">
        <f t="shared" si="5"/>
        <v>30317.139999999996</v>
      </c>
      <c r="J34" s="41">
        <f t="shared" si="5"/>
        <v>0</v>
      </c>
      <c r="K34" s="41">
        <f t="shared" si="5"/>
        <v>0</v>
      </c>
      <c r="L34" s="41">
        <f t="shared" si="5"/>
        <v>0</v>
      </c>
      <c r="M34" s="41">
        <f t="shared" si="5"/>
        <v>0</v>
      </c>
      <c r="N34" s="41">
        <f t="shared" si="5"/>
        <v>0</v>
      </c>
      <c r="O34" s="41">
        <f t="shared" si="5"/>
        <v>8099.87</v>
      </c>
      <c r="P34" s="41">
        <f t="shared" si="5"/>
        <v>8099.87</v>
      </c>
      <c r="Q34" s="41">
        <f t="shared" si="5"/>
        <v>0</v>
      </c>
      <c r="R34" s="41">
        <f t="shared" si="5"/>
        <v>0</v>
      </c>
      <c r="S34" s="187"/>
    </row>
    <row r="35" spans="1:19" ht="12.75">
      <c r="A35" s="33"/>
      <c r="B35" s="33">
        <v>60004</v>
      </c>
      <c r="C35" s="33"/>
      <c r="D35" s="196" t="s">
        <v>417</v>
      </c>
      <c r="E35" s="34">
        <v>45000</v>
      </c>
      <c r="F35" s="34">
        <v>45000</v>
      </c>
      <c r="G35" s="34">
        <v>0</v>
      </c>
      <c r="H35" s="34">
        <v>0</v>
      </c>
      <c r="I35" s="34">
        <v>0</v>
      </c>
      <c r="J35" s="34">
        <v>45000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187"/>
    </row>
    <row r="36" spans="1:19" s="38" customFormat="1" ht="12.75">
      <c r="A36" s="40"/>
      <c r="B36" s="40"/>
      <c r="C36" s="40"/>
      <c r="D36" s="197"/>
      <c r="E36" s="41">
        <f>SUM(E38)</f>
        <v>0</v>
      </c>
      <c r="F36" s="41">
        <f aca="true" t="shared" si="6" ref="F36:R36">SUM(F38)</f>
        <v>0</v>
      </c>
      <c r="G36" s="41">
        <f t="shared" si="6"/>
        <v>0</v>
      </c>
      <c r="H36" s="41">
        <f t="shared" si="6"/>
        <v>0</v>
      </c>
      <c r="I36" s="41">
        <f t="shared" si="6"/>
        <v>0</v>
      </c>
      <c r="J36" s="41">
        <f t="shared" si="6"/>
        <v>0</v>
      </c>
      <c r="K36" s="41">
        <f t="shared" si="6"/>
        <v>0</v>
      </c>
      <c r="L36" s="41">
        <f t="shared" si="6"/>
        <v>0</v>
      </c>
      <c r="M36" s="41">
        <f t="shared" si="6"/>
        <v>0</v>
      </c>
      <c r="N36" s="41">
        <f t="shared" si="6"/>
        <v>0</v>
      </c>
      <c r="O36" s="41">
        <f t="shared" si="6"/>
        <v>0</v>
      </c>
      <c r="P36" s="41">
        <f t="shared" si="6"/>
        <v>0</v>
      </c>
      <c r="Q36" s="41">
        <f t="shared" si="6"/>
        <v>0</v>
      </c>
      <c r="R36" s="41">
        <f t="shared" si="6"/>
        <v>0</v>
      </c>
      <c r="S36" s="187"/>
    </row>
    <row r="37" spans="1:19" ht="24.75" customHeight="1">
      <c r="A37" s="33"/>
      <c r="B37" s="33"/>
      <c r="C37" s="33">
        <v>2320</v>
      </c>
      <c r="D37" s="196" t="s">
        <v>292</v>
      </c>
      <c r="E37" s="34">
        <v>45000</v>
      </c>
      <c r="F37" s="34">
        <v>45000</v>
      </c>
      <c r="G37" s="34">
        <v>0</v>
      </c>
      <c r="H37" s="34">
        <v>0</v>
      </c>
      <c r="I37" s="34">
        <v>0</v>
      </c>
      <c r="J37" s="34">
        <v>45000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187"/>
    </row>
    <row r="38" spans="1:19" s="38" customFormat="1" ht="12.75">
      <c r="A38" s="40"/>
      <c r="B38" s="40"/>
      <c r="C38" s="40"/>
      <c r="D38" s="197"/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187"/>
    </row>
    <row r="39" spans="1:19" ht="12.75">
      <c r="A39" s="33"/>
      <c r="B39" s="33">
        <v>60014</v>
      </c>
      <c r="C39" s="33"/>
      <c r="D39" s="196" t="s">
        <v>418</v>
      </c>
      <c r="E39" s="34">
        <v>45000</v>
      </c>
      <c r="F39" s="34">
        <v>45000</v>
      </c>
      <c r="G39" s="34">
        <v>0</v>
      </c>
      <c r="H39" s="34">
        <v>0</v>
      </c>
      <c r="I39" s="34">
        <v>0</v>
      </c>
      <c r="J39" s="34">
        <v>45000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187"/>
    </row>
    <row r="40" spans="1:19" s="38" customFormat="1" ht="12.75">
      <c r="A40" s="40"/>
      <c r="B40" s="40"/>
      <c r="C40" s="40"/>
      <c r="D40" s="197"/>
      <c r="E40" s="41">
        <f>SUM(E42)</f>
        <v>0</v>
      </c>
      <c r="F40" s="41">
        <f aca="true" t="shared" si="7" ref="F40:R40">SUM(F42)</f>
        <v>0</v>
      </c>
      <c r="G40" s="41">
        <f t="shared" si="7"/>
        <v>0</v>
      </c>
      <c r="H40" s="41">
        <f t="shared" si="7"/>
        <v>0</v>
      </c>
      <c r="I40" s="41">
        <f t="shared" si="7"/>
        <v>0</v>
      </c>
      <c r="J40" s="41">
        <f t="shared" si="7"/>
        <v>0</v>
      </c>
      <c r="K40" s="41">
        <f t="shared" si="7"/>
        <v>0</v>
      </c>
      <c r="L40" s="41">
        <f t="shared" si="7"/>
        <v>0</v>
      </c>
      <c r="M40" s="41">
        <f t="shared" si="7"/>
        <v>0</v>
      </c>
      <c r="N40" s="41">
        <f t="shared" si="7"/>
        <v>0</v>
      </c>
      <c r="O40" s="41">
        <f t="shared" si="7"/>
        <v>0</v>
      </c>
      <c r="P40" s="41">
        <f t="shared" si="7"/>
        <v>0</v>
      </c>
      <c r="Q40" s="41">
        <f t="shared" si="7"/>
        <v>0</v>
      </c>
      <c r="R40" s="41">
        <f t="shared" si="7"/>
        <v>0</v>
      </c>
      <c r="S40" s="187"/>
    </row>
    <row r="41" spans="1:19" ht="24.75" customHeight="1">
      <c r="A41" s="33"/>
      <c r="B41" s="33"/>
      <c r="C41" s="33">
        <v>2320</v>
      </c>
      <c r="D41" s="196" t="s">
        <v>292</v>
      </c>
      <c r="E41" s="34">
        <v>45000</v>
      </c>
      <c r="F41" s="34">
        <v>45000</v>
      </c>
      <c r="G41" s="34">
        <v>0</v>
      </c>
      <c r="H41" s="34">
        <v>0</v>
      </c>
      <c r="I41" s="34">
        <v>0</v>
      </c>
      <c r="J41" s="34">
        <v>45000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187"/>
    </row>
    <row r="42" spans="1:19" s="38" customFormat="1" ht="12.75">
      <c r="A42" s="40"/>
      <c r="B42" s="40"/>
      <c r="C42" s="40"/>
      <c r="D42" s="197"/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187"/>
    </row>
    <row r="43" spans="1:19" ht="12.75">
      <c r="A43" s="33"/>
      <c r="B43" s="33">
        <v>60016</v>
      </c>
      <c r="C43" s="33"/>
      <c r="D43" s="196" t="s">
        <v>6</v>
      </c>
      <c r="E43" s="34">
        <v>215102</v>
      </c>
      <c r="F43" s="34">
        <v>207002</v>
      </c>
      <c r="G43" s="34">
        <v>207002</v>
      </c>
      <c r="H43" s="34">
        <v>0</v>
      </c>
      <c r="I43" s="34">
        <v>207002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8100</v>
      </c>
      <c r="P43" s="34">
        <v>8100</v>
      </c>
      <c r="Q43" s="34">
        <v>0</v>
      </c>
      <c r="R43" s="34">
        <v>0</v>
      </c>
      <c r="S43" s="187"/>
    </row>
    <row r="44" spans="1:19" s="38" customFormat="1" ht="12.75">
      <c r="A44" s="40"/>
      <c r="B44" s="40"/>
      <c r="C44" s="40"/>
      <c r="D44" s="197"/>
      <c r="E44" s="41">
        <f>SUM(E46,E48,E50,E52,E54,E56,E58)</f>
        <v>38417.009999999995</v>
      </c>
      <c r="F44" s="41">
        <f aca="true" t="shared" si="8" ref="F44:R44">SUM(F46,F48,F50,F52,F54,F56,F58)</f>
        <v>30317.139999999996</v>
      </c>
      <c r="G44" s="41">
        <f t="shared" si="8"/>
        <v>30317.139999999996</v>
      </c>
      <c r="H44" s="41">
        <f t="shared" si="8"/>
        <v>0</v>
      </c>
      <c r="I44" s="41">
        <f t="shared" si="8"/>
        <v>30317.139999999996</v>
      </c>
      <c r="J44" s="41">
        <f t="shared" si="8"/>
        <v>0</v>
      </c>
      <c r="K44" s="41">
        <f t="shared" si="8"/>
        <v>0</v>
      </c>
      <c r="L44" s="41">
        <f t="shared" si="8"/>
        <v>0</v>
      </c>
      <c r="M44" s="41">
        <f t="shared" si="8"/>
        <v>0</v>
      </c>
      <c r="N44" s="41">
        <f t="shared" si="8"/>
        <v>0</v>
      </c>
      <c r="O44" s="41">
        <f t="shared" si="8"/>
        <v>8099.87</v>
      </c>
      <c r="P44" s="41">
        <f t="shared" si="8"/>
        <v>8099.87</v>
      </c>
      <c r="Q44" s="41">
        <f t="shared" si="8"/>
        <v>0</v>
      </c>
      <c r="R44" s="41">
        <f t="shared" si="8"/>
        <v>0</v>
      </c>
      <c r="S44" s="187"/>
    </row>
    <row r="45" spans="1:19" ht="12.75">
      <c r="A45" s="33"/>
      <c r="B45" s="33"/>
      <c r="C45" s="33">
        <v>4210</v>
      </c>
      <c r="D45" s="196" t="s">
        <v>52</v>
      </c>
      <c r="E45" s="34">
        <v>25000</v>
      </c>
      <c r="F45" s="34">
        <v>25000</v>
      </c>
      <c r="G45" s="34">
        <v>25000</v>
      </c>
      <c r="H45" s="34">
        <v>0</v>
      </c>
      <c r="I45" s="34">
        <v>25000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187"/>
    </row>
    <row r="46" spans="1:19" s="38" customFormat="1" ht="12.75">
      <c r="A46" s="40"/>
      <c r="B46" s="40"/>
      <c r="C46" s="40"/>
      <c r="D46" s="197"/>
      <c r="E46" s="41">
        <v>1823.83</v>
      </c>
      <c r="F46" s="41">
        <v>1823.83</v>
      </c>
      <c r="G46" s="41">
        <v>1823.83</v>
      </c>
      <c r="H46" s="41">
        <v>0</v>
      </c>
      <c r="I46" s="41">
        <v>1823.83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/>
      <c r="S46" s="187"/>
    </row>
    <row r="47" spans="1:19" ht="12.75">
      <c r="A47" s="33"/>
      <c r="B47" s="33"/>
      <c r="C47" s="33">
        <v>4270</v>
      </c>
      <c r="D47" s="196" t="s">
        <v>54</v>
      </c>
      <c r="E47" s="34">
        <v>107000</v>
      </c>
      <c r="F47" s="34">
        <v>107000</v>
      </c>
      <c r="G47" s="34">
        <v>107000</v>
      </c>
      <c r="H47" s="34">
        <v>0</v>
      </c>
      <c r="I47" s="34">
        <v>107000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187"/>
    </row>
    <row r="48" spans="1:19" s="38" customFormat="1" ht="12.75">
      <c r="A48" s="40"/>
      <c r="B48" s="40"/>
      <c r="C48" s="40"/>
      <c r="D48" s="197"/>
      <c r="E48" s="41">
        <v>24600.26</v>
      </c>
      <c r="F48" s="41">
        <v>24600.26</v>
      </c>
      <c r="G48" s="41">
        <v>24600.26</v>
      </c>
      <c r="H48" s="41">
        <v>0</v>
      </c>
      <c r="I48" s="41">
        <v>24600.26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187"/>
    </row>
    <row r="49" spans="1:19" ht="12.75">
      <c r="A49" s="33"/>
      <c r="B49" s="33"/>
      <c r="C49" s="33">
        <v>4300</v>
      </c>
      <c r="D49" s="196" t="s">
        <v>50</v>
      </c>
      <c r="E49" s="34">
        <v>72000</v>
      </c>
      <c r="F49" s="34">
        <v>72000</v>
      </c>
      <c r="G49" s="34">
        <v>72000</v>
      </c>
      <c r="H49" s="34">
        <v>0</v>
      </c>
      <c r="I49" s="34">
        <v>72000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187"/>
    </row>
    <row r="50" spans="1:19" s="38" customFormat="1" ht="12.75">
      <c r="A50" s="40"/>
      <c r="B50" s="40"/>
      <c r="C50" s="40"/>
      <c r="D50" s="197"/>
      <c r="E50" s="41">
        <v>891.75</v>
      </c>
      <c r="F50" s="41">
        <v>891.75</v>
      </c>
      <c r="G50" s="41">
        <v>891.75</v>
      </c>
      <c r="H50" s="41">
        <v>0</v>
      </c>
      <c r="I50" s="41">
        <v>891.75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187"/>
    </row>
    <row r="51" spans="1:19" ht="12.75">
      <c r="A51" s="33"/>
      <c r="B51" s="33"/>
      <c r="C51" s="33">
        <v>4580</v>
      </c>
      <c r="D51" s="196" t="s">
        <v>32</v>
      </c>
      <c r="E51" s="34">
        <v>389</v>
      </c>
      <c r="F51" s="34">
        <v>389</v>
      </c>
      <c r="G51" s="34">
        <v>389</v>
      </c>
      <c r="H51" s="34">
        <v>0</v>
      </c>
      <c r="I51" s="34">
        <v>389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187"/>
    </row>
    <row r="52" spans="1:19" s="38" customFormat="1" ht="12.75">
      <c r="A52" s="40"/>
      <c r="B52" s="40"/>
      <c r="C52" s="40"/>
      <c r="D52" s="197"/>
      <c r="E52" s="41">
        <v>388.93</v>
      </c>
      <c r="F52" s="41">
        <v>388.93</v>
      </c>
      <c r="G52" s="41">
        <v>388.93</v>
      </c>
      <c r="H52" s="41">
        <v>0</v>
      </c>
      <c r="I52" s="41">
        <v>388.93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187"/>
    </row>
    <row r="53" spans="1:19" ht="12.75">
      <c r="A53" s="33"/>
      <c r="B53" s="33"/>
      <c r="C53" s="33">
        <v>4590</v>
      </c>
      <c r="D53" s="196" t="s">
        <v>419</v>
      </c>
      <c r="E53" s="34">
        <v>2000</v>
      </c>
      <c r="F53" s="34">
        <v>2000</v>
      </c>
      <c r="G53" s="34">
        <v>2000</v>
      </c>
      <c r="H53" s="34">
        <v>0</v>
      </c>
      <c r="I53" s="34">
        <v>2000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187"/>
    </row>
    <row r="54" spans="1:19" s="38" customFormat="1" ht="12.75">
      <c r="A54" s="40"/>
      <c r="B54" s="40"/>
      <c r="C54" s="40"/>
      <c r="D54" s="197"/>
      <c r="E54" s="41">
        <v>2000</v>
      </c>
      <c r="F54" s="41">
        <v>2000</v>
      </c>
      <c r="G54" s="41">
        <v>2000</v>
      </c>
      <c r="H54" s="41">
        <v>0</v>
      </c>
      <c r="I54" s="41">
        <v>2000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187"/>
    </row>
    <row r="55" spans="1:19" ht="12.75">
      <c r="A55" s="33"/>
      <c r="B55" s="33"/>
      <c r="C55" s="33">
        <v>4610</v>
      </c>
      <c r="D55" s="196" t="s">
        <v>112</v>
      </c>
      <c r="E55" s="34">
        <v>613</v>
      </c>
      <c r="F55" s="34">
        <v>613</v>
      </c>
      <c r="G55" s="34">
        <v>613</v>
      </c>
      <c r="H55" s="34">
        <v>0</v>
      </c>
      <c r="I55" s="34">
        <v>613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187"/>
    </row>
    <row r="56" spans="1:19" s="38" customFormat="1" ht="12.75">
      <c r="A56" s="40"/>
      <c r="B56" s="40"/>
      <c r="C56" s="40"/>
      <c r="D56" s="197"/>
      <c r="E56" s="41">
        <v>612.37</v>
      </c>
      <c r="F56" s="41">
        <v>612.37</v>
      </c>
      <c r="G56" s="41">
        <v>612.37</v>
      </c>
      <c r="H56" s="41">
        <v>0</v>
      </c>
      <c r="I56" s="41">
        <v>612.37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187"/>
    </row>
    <row r="57" spans="1:19" ht="12.75">
      <c r="A57" s="33"/>
      <c r="B57" s="33"/>
      <c r="C57" s="33">
        <v>6050</v>
      </c>
      <c r="D57" s="196" t="s">
        <v>53</v>
      </c>
      <c r="E57" s="34">
        <v>8100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8100</v>
      </c>
      <c r="P57" s="34">
        <v>8100</v>
      </c>
      <c r="Q57" s="34">
        <v>0</v>
      </c>
      <c r="R57" s="34">
        <v>0</v>
      </c>
      <c r="S57" s="187"/>
    </row>
    <row r="58" spans="1:19" s="38" customFormat="1" ht="12.75">
      <c r="A58" s="40"/>
      <c r="B58" s="40"/>
      <c r="C58" s="40"/>
      <c r="D58" s="197"/>
      <c r="E58" s="41">
        <v>8099.87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8099.87</v>
      </c>
      <c r="P58" s="41">
        <v>8099.87</v>
      </c>
      <c r="Q58" s="41">
        <v>0</v>
      </c>
      <c r="R58" s="41">
        <v>0</v>
      </c>
      <c r="S58" s="187"/>
    </row>
    <row r="59" spans="1:19" ht="12.75">
      <c r="A59" s="33">
        <v>630</v>
      </c>
      <c r="B59" s="33"/>
      <c r="C59" s="33"/>
      <c r="D59" s="196" t="s">
        <v>274</v>
      </c>
      <c r="E59" s="34">
        <v>10850</v>
      </c>
      <c r="F59" s="34">
        <v>10850</v>
      </c>
      <c r="G59" s="34">
        <v>10850</v>
      </c>
      <c r="H59" s="34">
        <v>0</v>
      </c>
      <c r="I59" s="34">
        <v>10850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187"/>
    </row>
    <row r="60" spans="1:19" s="38" customFormat="1" ht="12.75">
      <c r="A60" s="40"/>
      <c r="B60" s="40"/>
      <c r="C60" s="40"/>
      <c r="D60" s="197"/>
      <c r="E60" s="41">
        <f>SUM(E62)</f>
        <v>3759.4900000000002</v>
      </c>
      <c r="F60" s="41">
        <f aca="true" t="shared" si="9" ref="F60:R60">SUM(F62)</f>
        <v>3759.4900000000002</v>
      </c>
      <c r="G60" s="41">
        <f t="shared" si="9"/>
        <v>3759.4900000000002</v>
      </c>
      <c r="H60" s="41">
        <f t="shared" si="9"/>
        <v>0</v>
      </c>
      <c r="I60" s="41">
        <f t="shared" si="9"/>
        <v>3759.4900000000002</v>
      </c>
      <c r="J60" s="41">
        <f t="shared" si="9"/>
        <v>0</v>
      </c>
      <c r="K60" s="41">
        <f t="shared" si="9"/>
        <v>0</v>
      </c>
      <c r="L60" s="41">
        <f t="shared" si="9"/>
        <v>0</v>
      </c>
      <c r="M60" s="41">
        <f t="shared" si="9"/>
        <v>0</v>
      </c>
      <c r="N60" s="41">
        <f t="shared" si="9"/>
        <v>0</v>
      </c>
      <c r="O60" s="41">
        <f t="shared" si="9"/>
        <v>0</v>
      </c>
      <c r="P60" s="41">
        <f t="shared" si="9"/>
        <v>0</v>
      </c>
      <c r="Q60" s="41">
        <f t="shared" si="9"/>
        <v>0</v>
      </c>
      <c r="R60" s="41">
        <f t="shared" si="9"/>
        <v>0</v>
      </c>
      <c r="S60" s="187"/>
    </row>
    <row r="61" spans="1:19" ht="12.75">
      <c r="A61" s="33"/>
      <c r="B61" s="33">
        <v>63095</v>
      </c>
      <c r="C61" s="33"/>
      <c r="D61" s="196" t="s">
        <v>4</v>
      </c>
      <c r="E61" s="34">
        <v>10850</v>
      </c>
      <c r="F61" s="34">
        <v>10850</v>
      </c>
      <c r="G61" s="34">
        <v>10850</v>
      </c>
      <c r="H61" s="34">
        <v>0</v>
      </c>
      <c r="I61" s="34">
        <v>10850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187"/>
    </row>
    <row r="62" spans="1:19" s="38" customFormat="1" ht="12.75">
      <c r="A62" s="40"/>
      <c r="B62" s="40"/>
      <c r="C62" s="40"/>
      <c r="D62" s="197"/>
      <c r="E62" s="41">
        <f>SUM(E64,E66,E68)</f>
        <v>3759.4900000000002</v>
      </c>
      <c r="F62" s="41">
        <f aca="true" t="shared" si="10" ref="F62:R62">SUM(F64,F66,F68)</f>
        <v>3759.4900000000002</v>
      </c>
      <c r="G62" s="41">
        <f t="shared" si="10"/>
        <v>3759.4900000000002</v>
      </c>
      <c r="H62" s="41">
        <f t="shared" si="10"/>
        <v>0</v>
      </c>
      <c r="I62" s="41">
        <f t="shared" si="10"/>
        <v>3759.4900000000002</v>
      </c>
      <c r="J62" s="41">
        <f t="shared" si="10"/>
        <v>0</v>
      </c>
      <c r="K62" s="41">
        <f t="shared" si="10"/>
        <v>0</v>
      </c>
      <c r="L62" s="41">
        <f t="shared" si="10"/>
        <v>0</v>
      </c>
      <c r="M62" s="41">
        <f t="shared" si="10"/>
        <v>0</v>
      </c>
      <c r="N62" s="41">
        <f t="shared" si="10"/>
        <v>0</v>
      </c>
      <c r="O62" s="41">
        <f t="shared" si="10"/>
        <v>0</v>
      </c>
      <c r="P62" s="41">
        <f t="shared" si="10"/>
        <v>0</v>
      </c>
      <c r="Q62" s="41">
        <f t="shared" si="10"/>
        <v>0</v>
      </c>
      <c r="R62" s="41">
        <f t="shared" si="10"/>
        <v>0</v>
      </c>
      <c r="S62" s="187"/>
    </row>
    <row r="63" spans="1:19" ht="12.75">
      <c r="A63" s="33"/>
      <c r="B63" s="33"/>
      <c r="C63" s="33">
        <v>4260</v>
      </c>
      <c r="D63" s="196" t="s">
        <v>55</v>
      </c>
      <c r="E63" s="34">
        <v>9000</v>
      </c>
      <c r="F63" s="34">
        <v>9000</v>
      </c>
      <c r="G63" s="34">
        <v>9000</v>
      </c>
      <c r="H63" s="34">
        <v>0</v>
      </c>
      <c r="I63" s="34">
        <v>9000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187"/>
    </row>
    <row r="64" spans="1:19" s="38" customFormat="1" ht="12.75">
      <c r="A64" s="40"/>
      <c r="B64" s="40"/>
      <c r="C64" s="40"/>
      <c r="D64" s="197"/>
      <c r="E64" s="41">
        <v>3626.65</v>
      </c>
      <c r="F64" s="41">
        <v>3626.65</v>
      </c>
      <c r="G64" s="41">
        <v>3626.65</v>
      </c>
      <c r="H64" s="41">
        <v>0</v>
      </c>
      <c r="I64" s="41">
        <v>3626.65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187"/>
    </row>
    <row r="65" spans="1:19" ht="12.75">
      <c r="A65" s="33"/>
      <c r="B65" s="33"/>
      <c r="C65" s="33">
        <v>4300</v>
      </c>
      <c r="D65" s="196" t="s">
        <v>50</v>
      </c>
      <c r="E65" s="34">
        <v>1500</v>
      </c>
      <c r="F65" s="34">
        <v>1500</v>
      </c>
      <c r="G65" s="34">
        <v>1500</v>
      </c>
      <c r="H65" s="34">
        <v>0</v>
      </c>
      <c r="I65" s="34">
        <v>1500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187"/>
    </row>
    <row r="66" spans="1:19" s="38" customFormat="1" ht="12.75">
      <c r="A66" s="40"/>
      <c r="B66" s="40"/>
      <c r="C66" s="40"/>
      <c r="D66" s="197"/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187"/>
    </row>
    <row r="67" spans="1:19" ht="16.5" customHeight="1">
      <c r="A67" s="33"/>
      <c r="B67" s="33"/>
      <c r="C67" s="33">
        <v>4370</v>
      </c>
      <c r="D67" s="196" t="s">
        <v>280</v>
      </c>
      <c r="E67" s="34">
        <v>350</v>
      </c>
      <c r="F67" s="34">
        <v>350</v>
      </c>
      <c r="G67" s="34">
        <v>350</v>
      </c>
      <c r="H67" s="34">
        <v>0</v>
      </c>
      <c r="I67" s="34">
        <v>350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187"/>
    </row>
    <row r="68" spans="1:19" s="38" customFormat="1" ht="12.75">
      <c r="A68" s="40"/>
      <c r="B68" s="40"/>
      <c r="C68" s="40"/>
      <c r="D68" s="197"/>
      <c r="E68" s="41">
        <v>132.84</v>
      </c>
      <c r="F68" s="41">
        <v>132.84</v>
      </c>
      <c r="G68" s="41">
        <v>132.84</v>
      </c>
      <c r="H68" s="41">
        <v>0</v>
      </c>
      <c r="I68" s="41">
        <v>132.84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187"/>
    </row>
    <row r="69" spans="1:19" ht="12.75">
      <c r="A69" s="33">
        <v>700</v>
      </c>
      <c r="B69" s="33"/>
      <c r="C69" s="33"/>
      <c r="D69" s="196" t="s">
        <v>7</v>
      </c>
      <c r="E69" s="34">
        <v>1418330</v>
      </c>
      <c r="F69" s="34">
        <v>1378330</v>
      </c>
      <c r="G69" s="34">
        <v>1375066</v>
      </c>
      <c r="H69" s="34">
        <v>0</v>
      </c>
      <c r="I69" s="34">
        <v>1375066</v>
      </c>
      <c r="J69" s="34">
        <v>0</v>
      </c>
      <c r="K69" s="34">
        <v>3264</v>
      </c>
      <c r="L69" s="34">
        <v>0</v>
      </c>
      <c r="M69" s="34">
        <v>0</v>
      </c>
      <c r="N69" s="34">
        <v>0</v>
      </c>
      <c r="O69" s="34">
        <v>40000</v>
      </c>
      <c r="P69" s="34">
        <v>40000</v>
      </c>
      <c r="Q69" s="34">
        <v>0</v>
      </c>
      <c r="R69" s="34">
        <v>0</v>
      </c>
      <c r="S69" s="187"/>
    </row>
    <row r="70" spans="1:19" s="38" customFormat="1" ht="12.75">
      <c r="A70" s="40"/>
      <c r="B70" s="40"/>
      <c r="C70" s="40"/>
      <c r="D70" s="197"/>
      <c r="E70" s="41">
        <f>SUM(E72)</f>
        <v>716962.4199999999</v>
      </c>
      <c r="F70" s="41">
        <f aca="true" t="shared" si="11" ref="F70:R70">SUM(F72)</f>
        <v>716962.4199999999</v>
      </c>
      <c r="G70" s="41">
        <f t="shared" si="11"/>
        <v>715330.4199999999</v>
      </c>
      <c r="H70" s="41">
        <f t="shared" si="11"/>
        <v>0</v>
      </c>
      <c r="I70" s="41">
        <f t="shared" si="11"/>
        <v>715330.4199999999</v>
      </c>
      <c r="J70" s="41">
        <f t="shared" si="11"/>
        <v>0</v>
      </c>
      <c r="K70" s="41">
        <f t="shared" si="11"/>
        <v>1632</v>
      </c>
      <c r="L70" s="41">
        <f t="shared" si="11"/>
        <v>0</v>
      </c>
      <c r="M70" s="41">
        <f t="shared" si="11"/>
        <v>0</v>
      </c>
      <c r="N70" s="41">
        <f t="shared" si="11"/>
        <v>0</v>
      </c>
      <c r="O70" s="41">
        <f t="shared" si="11"/>
        <v>0</v>
      </c>
      <c r="P70" s="41">
        <f t="shared" si="11"/>
        <v>0</v>
      </c>
      <c r="Q70" s="41">
        <f t="shared" si="11"/>
        <v>0</v>
      </c>
      <c r="R70" s="41">
        <f t="shared" si="11"/>
        <v>0</v>
      </c>
      <c r="S70" s="187"/>
    </row>
    <row r="71" spans="1:19" ht="12.75">
      <c r="A71" s="33"/>
      <c r="B71" s="33">
        <v>70005</v>
      </c>
      <c r="C71" s="33"/>
      <c r="D71" s="196" t="s">
        <v>8</v>
      </c>
      <c r="E71" s="34">
        <v>1418330</v>
      </c>
      <c r="F71" s="34">
        <v>1378330</v>
      </c>
      <c r="G71" s="34">
        <v>1375066</v>
      </c>
      <c r="H71" s="34">
        <v>0</v>
      </c>
      <c r="I71" s="34">
        <v>1375066</v>
      </c>
      <c r="J71" s="34">
        <v>0</v>
      </c>
      <c r="K71" s="34">
        <v>3264</v>
      </c>
      <c r="L71" s="34">
        <v>0</v>
      </c>
      <c r="M71" s="34">
        <v>0</v>
      </c>
      <c r="N71" s="34">
        <v>0</v>
      </c>
      <c r="O71" s="34">
        <v>40000</v>
      </c>
      <c r="P71" s="34">
        <v>40000</v>
      </c>
      <c r="Q71" s="34">
        <v>0</v>
      </c>
      <c r="R71" s="34">
        <v>0</v>
      </c>
      <c r="S71" s="187"/>
    </row>
    <row r="72" spans="1:19" s="38" customFormat="1" ht="12.75">
      <c r="A72" s="40"/>
      <c r="B72" s="40"/>
      <c r="C72" s="40"/>
      <c r="D72" s="197"/>
      <c r="E72" s="41">
        <f>SUM(E74,E76,E78,E80,E82,E84,E86,E88,E90,E92,E94)</f>
        <v>716962.4199999999</v>
      </c>
      <c r="F72" s="41">
        <f aca="true" t="shared" si="12" ref="F72:R72">SUM(F74,F76,F78,F80,F82,F84,F86,F88,F90,F92,F94)</f>
        <v>716962.4199999999</v>
      </c>
      <c r="G72" s="41">
        <f t="shared" si="12"/>
        <v>715330.4199999999</v>
      </c>
      <c r="H72" s="41">
        <f t="shared" si="12"/>
        <v>0</v>
      </c>
      <c r="I72" s="41">
        <f t="shared" si="12"/>
        <v>715330.4199999999</v>
      </c>
      <c r="J72" s="41">
        <f t="shared" si="12"/>
        <v>0</v>
      </c>
      <c r="K72" s="41">
        <f t="shared" si="12"/>
        <v>1632</v>
      </c>
      <c r="L72" s="41">
        <f t="shared" si="12"/>
        <v>0</v>
      </c>
      <c r="M72" s="41">
        <f t="shared" si="12"/>
        <v>0</v>
      </c>
      <c r="N72" s="41">
        <f t="shared" si="12"/>
        <v>0</v>
      </c>
      <c r="O72" s="41">
        <f t="shared" si="12"/>
        <v>0</v>
      </c>
      <c r="P72" s="41">
        <f t="shared" si="12"/>
        <v>0</v>
      </c>
      <c r="Q72" s="41">
        <f t="shared" si="12"/>
        <v>0</v>
      </c>
      <c r="R72" s="41">
        <f t="shared" si="12"/>
        <v>0</v>
      </c>
      <c r="S72" s="187"/>
    </row>
    <row r="73" spans="1:19" ht="12.75">
      <c r="A73" s="33"/>
      <c r="B73" s="33"/>
      <c r="C73" s="33">
        <v>3020</v>
      </c>
      <c r="D73" s="196" t="s">
        <v>282</v>
      </c>
      <c r="E73" s="34">
        <v>3264</v>
      </c>
      <c r="F73" s="34">
        <v>3264</v>
      </c>
      <c r="G73" s="34">
        <v>0</v>
      </c>
      <c r="H73" s="34">
        <v>0</v>
      </c>
      <c r="I73" s="34">
        <v>0</v>
      </c>
      <c r="J73" s="34">
        <v>0</v>
      </c>
      <c r="K73" s="34">
        <v>3264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187"/>
    </row>
    <row r="74" spans="1:19" s="38" customFormat="1" ht="12.75">
      <c r="A74" s="40"/>
      <c r="B74" s="40"/>
      <c r="C74" s="40"/>
      <c r="D74" s="197"/>
      <c r="E74" s="41">
        <v>1632</v>
      </c>
      <c r="F74" s="41">
        <v>1632</v>
      </c>
      <c r="G74" s="41">
        <v>0</v>
      </c>
      <c r="H74" s="41">
        <v>0</v>
      </c>
      <c r="I74" s="41">
        <v>0</v>
      </c>
      <c r="J74" s="41">
        <v>0</v>
      </c>
      <c r="K74" s="41">
        <v>1632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187"/>
    </row>
    <row r="75" spans="1:19" ht="12.75">
      <c r="A75" s="33"/>
      <c r="B75" s="33"/>
      <c r="C75" s="33">
        <v>4210</v>
      </c>
      <c r="D75" s="196" t="s">
        <v>52</v>
      </c>
      <c r="E75" s="34">
        <v>2000</v>
      </c>
      <c r="F75" s="34">
        <v>2000</v>
      </c>
      <c r="G75" s="34">
        <v>2000</v>
      </c>
      <c r="H75" s="34">
        <v>0</v>
      </c>
      <c r="I75" s="34">
        <v>2000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187"/>
    </row>
    <row r="76" spans="1:19" s="38" customFormat="1" ht="12.75">
      <c r="A76" s="40"/>
      <c r="B76" s="40"/>
      <c r="C76" s="40"/>
      <c r="D76" s="197"/>
      <c r="E76" s="41">
        <v>322.6</v>
      </c>
      <c r="F76" s="41">
        <v>322.6</v>
      </c>
      <c r="G76" s="41">
        <v>322.6</v>
      </c>
      <c r="H76" s="41">
        <v>0</v>
      </c>
      <c r="I76" s="41">
        <v>322.6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187"/>
    </row>
    <row r="77" spans="1:19" ht="12.75">
      <c r="A77" s="33"/>
      <c r="B77" s="33"/>
      <c r="C77" s="33">
        <v>4260</v>
      </c>
      <c r="D77" s="196" t="s">
        <v>55</v>
      </c>
      <c r="E77" s="34">
        <v>21000</v>
      </c>
      <c r="F77" s="34">
        <v>21000</v>
      </c>
      <c r="G77" s="34">
        <v>21000</v>
      </c>
      <c r="H77" s="34">
        <v>0</v>
      </c>
      <c r="I77" s="34">
        <v>21000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187"/>
    </row>
    <row r="78" spans="1:19" s="38" customFormat="1" ht="12.75">
      <c r="A78" s="40"/>
      <c r="B78" s="40"/>
      <c r="C78" s="40"/>
      <c r="D78" s="197"/>
      <c r="E78" s="41">
        <v>3454.34</v>
      </c>
      <c r="F78" s="41">
        <v>3454.34</v>
      </c>
      <c r="G78" s="41">
        <v>3454.34</v>
      </c>
      <c r="H78" s="41">
        <v>0</v>
      </c>
      <c r="I78" s="41">
        <v>3454.34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187"/>
    </row>
    <row r="79" spans="1:19" ht="12.75">
      <c r="A79" s="33"/>
      <c r="B79" s="33"/>
      <c r="C79" s="33">
        <v>4270</v>
      </c>
      <c r="D79" s="196" t="s">
        <v>54</v>
      </c>
      <c r="E79" s="34">
        <v>640572</v>
      </c>
      <c r="F79" s="34">
        <v>640572</v>
      </c>
      <c r="G79" s="34">
        <v>640572</v>
      </c>
      <c r="H79" s="34">
        <v>0</v>
      </c>
      <c r="I79" s="34">
        <v>640572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187"/>
    </row>
    <row r="80" spans="1:19" s="38" customFormat="1" ht="12.75">
      <c r="A80" s="40"/>
      <c r="B80" s="40"/>
      <c r="C80" s="40"/>
      <c r="D80" s="197"/>
      <c r="E80" s="41">
        <v>337195.92</v>
      </c>
      <c r="F80" s="41">
        <v>337195.92</v>
      </c>
      <c r="G80" s="41">
        <v>337195.92</v>
      </c>
      <c r="H80" s="41">
        <v>0</v>
      </c>
      <c r="I80" s="41">
        <v>337195.92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187"/>
    </row>
    <row r="81" spans="1:19" ht="12.75">
      <c r="A81" s="33"/>
      <c r="B81" s="33"/>
      <c r="C81" s="33">
        <v>4300</v>
      </c>
      <c r="D81" s="196" t="s">
        <v>50</v>
      </c>
      <c r="E81" s="34">
        <v>118500</v>
      </c>
      <c r="F81" s="34">
        <v>118500</v>
      </c>
      <c r="G81" s="34">
        <v>118500</v>
      </c>
      <c r="H81" s="34">
        <v>0</v>
      </c>
      <c r="I81" s="34">
        <v>118500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187"/>
    </row>
    <row r="82" spans="1:19" s="38" customFormat="1" ht="12.75">
      <c r="A82" s="40"/>
      <c r="B82" s="40"/>
      <c r="C82" s="40"/>
      <c r="D82" s="197"/>
      <c r="E82" s="41">
        <v>38853.22</v>
      </c>
      <c r="F82" s="41">
        <v>38853.22</v>
      </c>
      <c r="G82" s="41">
        <v>38853.22</v>
      </c>
      <c r="H82" s="41">
        <v>0</v>
      </c>
      <c r="I82" s="41">
        <v>38853.22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187"/>
    </row>
    <row r="83" spans="1:19" ht="16.5" customHeight="1">
      <c r="A83" s="33"/>
      <c r="B83" s="33"/>
      <c r="C83" s="33">
        <v>4400</v>
      </c>
      <c r="D83" s="196" t="s">
        <v>283</v>
      </c>
      <c r="E83" s="34">
        <v>570000</v>
      </c>
      <c r="F83" s="34">
        <v>570000</v>
      </c>
      <c r="G83" s="34">
        <v>570000</v>
      </c>
      <c r="H83" s="34">
        <v>0</v>
      </c>
      <c r="I83" s="34">
        <v>570000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187"/>
    </row>
    <row r="84" spans="1:19" s="38" customFormat="1" ht="12.75">
      <c r="A84" s="40"/>
      <c r="B84" s="40"/>
      <c r="C84" s="40"/>
      <c r="D84" s="197"/>
      <c r="E84" s="41">
        <v>312657.66</v>
      </c>
      <c r="F84" s="41">
        <v>312657.66</v>
      </c>
      <c r="G84" s="41">
        <v>312657.66</v>
      </c>
      <c r="H84" s="41">
        <v>0</v>
      </c>
      <c r="I84" s="41">
        <v>312657.66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187"/>
    </row>
    <row r="85" spans="1:19" ht="12.75">
      <c r="A85" s="33"/>
      <c r="B85" s="33"/>
      <c r="C85" s="33">
        <v>4520</v>
      </c>
      <c r="D85" s="196" t="s">
        <v>58</v>
      </c>
      <c r="E85" s="34">
        <v>16500</v>
      </c>
      <c r="F85" s="34">
        <v>16500</v>
      </c>
      <c r="G85" s="34">
        <v>16500</v>
      </c>
      <c r="H85" s="34">
        <v>0</v>
      </c>
      <c r="I85" s="34">
        <v>16500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187"/>
    </row>
    <row r="86" spans="1:19" s="38" customFormat="1" ht="12.75">
      <c r="A86" s="40"/>
      <c r="B86" s="40"/>
      <c r="C86" s="40"/>
      <c r="D86" s="197"/>
      <c r="E86" s="41">
        <v>16364.48</v>
      </c>
      <c r="F86" s="41">
        <v>16364.48</v>
      </c>
      <c r="G86" s="41">
        <v>16364.48</v>
      </c>
      <c r="H86" s="41">
        <v>0</v>
      </c>
      <c r="I86" s="41">
        <v>16364.48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187"/>
    </row>
    <row r="87" spans="1:19" ht="12.75">
      <c r="A87" s="33"/>
      <c r="B87" s="33"/>
      <c r="C87" s="33">
        <v>4580</v>
      </c>
      <c r="D87" s="196" t="s">
        <v>32</v>
      </c>
      <c r="E87" s="34">
        <v>1094</v>
      </c>
      <c r="F87" s="34">
        <v>1094</v>
      </c>
      <c r="G87" s="34">
        <v>1094</v>
      </c>
      <c r="H87" s="34">
        <v>0</v>
      </c>
      <c r="I87" s="34">
        <v>1094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187"/>
    </row>
    <row r="88" spans="1:19" s="38" customFormat="1" ht="12.75">
      <c r="A88" s="40"/>
      <c r="B88" s="40"/>
      <c r="C88" s="40"/>
      <c r="D88" s="197"/>
      <c r="E88" s="41">
        <v>1082.2</v>
      </c>
      <c r="F88" s="41">
        <v>1082.2</v>
      </c>
      <c r="G88" s="41">
        <v>1082.2</v>
      </c>
      <c r="H88" s="41">
        <v>0</v>
      </c>
      <c r="I88" s="41">
        <v>1082.2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187"/>
    </row>
    <row r="89" spans="1:19" ht="12.75">
      <c r="A89" s="33"/>
      <c r="B89" s="33"/>
      <c r="C89" s="33">
        <v>4590</v>
      </c>
      <c r="D89" s="196" t="s">
        <v>419</v>
      </c>
      <c r="E89" s="34">
        <v>4500</v>
      </c>
      <c r="F89" s="34">
        <v>4500</v>
      </c>
      <c r="G89" s="34">
        <v>4500</v>
      </c>
      <c r="H89" s="34">
        <v>0</v>
      </c>
      <c r="I89" s="34">
        <v>4500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187"/>
    </row>
    <row r="90" spans="1:19" s="38" customFormat="1" ht="12.75">
      <c r="A90" s="40"/>
      <c r="B90" s="40"/>
      <c r="C90" s="40"/>
      <c r="D90" s="197"/>
      <c r="E90" s="41">
        <v>4500</v>
      </c>
      <c r="F90" s="41">
        <v>4500</v>
      </c>
      <c r="G90" s="41">
        <v>4500</v>
      </c>
      <c r="H90" s="41">
        <v>0</v>
      </c>
      <c r="I90" s="41">
        <v>4500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187"/>
    </row>
    <row r="91" spans="1:19" ht="12.75">
      <c r="A91" s="33"/>
      <c r="B91" s="33"/>
      <c r="C91" s="33">
        <v>4610</v>
      </c>
      <c r="D91" s="196" t="s">
        <v>112</v>
      </c>
      <c r="E91" s="34">
        <v>900</v>
      </c>
      <c r="F91" s="34">
        <v>900</v>
      </c>
      <c r="G91" s="34">
        <v>900</v>
      </c>
      <c r="H91" s="34">
        <v>0</v>
      </c>
      <c r="I91" s="34">
        <v>900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187"/>
    </row>
    <row r="92" spans="1:19" s="38" customFormat="1" ht="12.75">
      <c r="A92" s="40"/>
      <c r="B92" s="40"/>
      <c r="C92" s="40"/>
      <c r="D92" s="197"/>
      <c r="E92" s="41">
        <v>900</v>
      </c>
      <c r="F92" s="41">
        <v>900</v>
      </c>
      <c r="G92" s="41">
        <v>900</v>
      </c>
      <c r="H92" s="41">
        <v>0</v>
      </c>
      <c r="I92" s="41">
        <v>900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187"/>
    </row>
    <row r="93" spans="1:19" ht="12.75">
      <c r="A93" s="33"/>
      <c r="B93" s="33"/>
      <c r="C93" s="33">
        <v>6050</v>
      </c>
      <c r="D93" s="196" t="s">
        <v>53</v>
      </c>
      <c r="E93" s="34">
        <v>40000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40000</v>
      </c>
      <c r="P93" s="34">
        <v>40000</v>
      </c>
      <c r="Q93" s="34">
        <v>0</v>
      </c>
      <c r="R93" s="34">
        <v>0</v>
      </c>
      <c r="S93" s="187"/>
    </row>
    <row r="94" spans="1:19" s="38" customFormat="1" ht="12.75">
      <c r="A94" s="40"/>
      <c r="B94" s="40"/>
      <c r="C94" s="40"/>
      <c r="D94" s="197"/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187"/>
    </row>
    <row r="95" spans="1:19" ht="12.75">
      <c r="A95" s="33">
        <v>710</v>
      </c>
      <c r="B95" s="33"/>
      <c r="C95" s="33"/>
      <c r="D95" s="196" t="s">
        <v>59</v>
      </c>
      <c r="E95" s="34">
        <v>195000</v>
      </c>
      <c r="F95" s="34">
        <v>45000</v>
      </c>
      <c r="G95" s="34">
        <v>45000</v>
      </c>
      <c r="H95" s="34">
        <v>0</v>
      </c>
      <c r="I95" s="34">
        <v>45000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150000</v>
      </c>
      <c r="P95" s="34">
        <v>150000</v>
      </c>
      <c r="Q95" s="34">
        <v>0</v>
      </c>
      <c r="R95" s="34">
        <v>0</v>
      </c>
      <c r="S95" s="187"/>
    </row>
    <row r="96" spans="1:19" s="38" customFormat="1" ht="12.75">
      <c r="A96" s="40"/>
      <c r="B96" s="40"/>
      <c r="C96" s="40"/>
      <c r="D96" s="197"/>
      <c r="E96" s="41">
        <f>SUM(E98,E102,E106)</f>
        <v>25106.4</v>
      </c>
      <c r="F96" s="41">
        <f aca="true" t="shared" si="13" ref="F96:R96">SUM(F98,F102,F106)</f>
        <v>492</v>
      </c>
      <c r="G96" s="41">
        <f t="shared" si="13"/>
        <v>492</v>
      </c>
      <c r="H96" s="41">
        <f t="shared" si="13"/>
        <v>0</v>
      </c>
      <c r="I96" s="41">
        <f t="shared" si="13"/>
        <v>492</v>
      </c>
      <c r="J96" s="41">
        <f t="shared" si="13"/>
        <v>0</v>
      </c>
      <c r="K96" s="41">
        <f t="shared" si="13"/>
        <v>0</v>
      </c>
      <c r="L96" s="41">
        <f t="shared" si="13"/>
        <v>0</v>
      </c>
      <c r="M96" s="41">
        <f t="shared" si="13"/>
        <v>0</v>
      </c>
      <c r="N96" s="41">
        <f t="shared" si="13"/>
        <v>0</v>
      </c>
      <c r="O96" s="41">
        <f t="shared" si="13"/>
        <v>24614.4</v>
      </c>
      <c r="P96" s="41">
        <f t="shared" si="13"/>
        <v>24614.4</v>
      </c>
      <c r="Q96" s="41">
        <f t="shared" si="13"/>
        <v>0</v>
      </c>
      <c r="R96" s="41">
        <f t="shared" si="13"/>
        <v>0</v>
      </c>
      <c r="S96" s="187"/>
    </row>
    <row r="97" spans="1:19" ht="12.75">
      <c r="A97" s="33"/>
      <c r="B97" s="33">
        <v>71004</v>
      </c>
      <c r="C97" s="33"/>
      <c r="D97" s="196" t="s">
        <v>60</v>
      </c>
      <c r="E97" s="34">
        <v>25000</v>
      </c>
      <c r="F97" s="34">
        <v>25000</v>
      </c>
      <c r="G97" s="34">
        <v>25000</v>
      </c>
      <c r="H97" s="34">
        <v>0</v>
      </c>
      <c r="I97" s="34">
        <v>25000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187"/>
    </row>
    <row r="98" spans="1:19" s="38" customFormat="1" ht="12.75">
      <c r="A98" s="40"/>
      <c r="B98" s="40"/>
      <c r="C98" s="40"/>
      <c r="D98" s="197"/>
      <c r="E98" s="41">
        <f>SUM(E100)</f>
        <v>0</v>
      </c>
      <c r="F98" s="41">
        <f aca="true" t="shared" si="14" ref="F98:R98">SUM(F100)</f>
        <v>0</v>
      </c>
      <c r="G98" s="41">
        <f t="shared" si="14"/>
        <v>0</v>
      </c>
      <c r="H98" s="41">
        <f t="shared" si="14"/>
        <v>0</v>
      </c>
      <c r="I98" s="41">
        <f t="shared" si="14"/>
        <v>0</v>
      </c>
      <c r="J98" s="41">
        <f t="shared" si="14"/>
        <v>0</v>
      </c>
      <c r="K98" s="41">
        <f t="shared" si="14"/>
        <v>0</v>
      </c>
      <c r="L98" s="41">
        <f t="shared" si="14"/>
        <v>0</v>
      </c>
      <c r="M98" s="41">
        <f t="shared" si="14"/>
        <v>0</v>
      </c>
      <c r="N98" s="41">
        <f t="shared" si="14"/>
        <v>0</v>
      </c>
      <c r="O98" s="41">
        <f t="shared" si="14"/>
        <v>0</v>
      </c>
      <c r="P98" s="41">
        <f t="shared" si="14"/>
        <v>0</v>
      </c>
      <c r="Q98" s="41">
        <f t="shared" si="14"/>
        <v>0</v>
      </c>
      <c r="R98" s="41">
        <f t="shared" si="14"/>
        <v>0</v>
      </c>
      <c r="S98" s="187"/>
    </row>
    <row r="99" spans="1:19" ht="12.75">
      <c r="A99" s="33"/>
      <c r="B99" s="33"/>
      <c r="C99" s="33">
        <v>4300</v>
      </c>
      <c r="D99" s="196" t="s">
        <v>50</v>
      </c>
      <c r="E99" s="34">
        <v>25000</v>
      </c>
      <c r="F99" s="34">
        <v>25000</v>
      </c>
      <c r="G99" s="34">
        <v>25000</v>
      </c>
      <c r="H99" s="34">
        <v>0</v>
      </c>
      <c r="I99" s="34">
        <v>25000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187"/>
    </row>
    <row r="100" spans="1:19" s="38" customFormat="1" ht="12.75">
      <c r="A100" s="40"/>
      <c r="B100" s="40"/>
      <c r="C100" s="40"/>
      <c r="D100" s="197"/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187"/>
    </row>
    <row r="101" spans="1:19" ht="12.75">
      <c r="A101" s="33"/>
      <c r="B101" s="33">
        <v>71013</v>
      </c>
      <c r="C101" s="33"/>
      <c r="D101" s="196" t="s">
        <v>61</v>
      </c>
      <c r="E101" s="34">
        <v>20000</v>
      </c>
      <c r="F101" s="34">
        <v>20000</v>
      </c>
      <c r="G101" s="34">
        <v>20000</v>
      </c>
      <c r="H101" s="34">
        <v>0</v>
      </c>
      <c r="I101" s="34">
        <v>20000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187"/>
    </row>
    <row r="102" spans="1:19" s="38" customFormat="1" ht="12.75">
      <c r="A102" s="40"/>
      <c r="B102" s="40"/>
      <c r="C102" s="40"/>
      <c r="D102" s="197"/>
      <c r="E102" s="41">
        <f>SUM(E104)</f>
        <v>492</v>
      </c>
      <c r="F102" s="41">
        <f aca="true" t="shared" si="15" ref="F102:R102">SUM(F104)</f>
        <v>492</v>
      </c>
      <c r="G102" s="41">
        <f t="shared" si="15"/>
        <v>492</v>
      </c>
      <c r="H102" s="41">
        <f t="shared" si="15"/>
        <v>0</v>
      </c>
      <c r="I102" s="41">
        <f t="shared" si="15"/>
        <v>492</v>
      </c>
      <c r="J102" s="41">
        <f t="shared" si="15"/>
        <v>0</v>
      </c>
      <c r="K102" s="41">
        <f t="shared" si="15"/>
        <v>0</v>
      </c>
      <c r="L102" s="41">
        <f t="shared" si="15"/>
        <v>0</v>
      </c>
      <c r="M102" s="41">
        <f t="shared" si="15"/>
        <v>0</v>
      </c>
      <c r="N102" s="41">
        <f t="shared" si="15"/>
        <v>0</v>
      </c>
      <c r="O102" s="41">
        <f t="shared" si="15"/>
        <v>0</v>
      </c>
      <c r="P102" s="41">
        <f t="shared" si="15"/>
        <v>0</v>
      </c>
      <c r="Q102" s="41">
        <f t="shared" si="15"/>
        <v>0</v>
      </c>
      <c r="R102" s="41">
        <f t="shared" si="15"/>
        <v>0</v>
      </c>
      <c r="S102" s="187"/>
    </row>
    <row r="103" spans="1:19" ht="12.75">
      <c r="A103" s="33"/>
      <c r="B103" s="33"/>
      <c r="C103" s="33">
        <v>4300</v>
      </c>
      <c r="D103" s="196" t="s">
        <v>50</v>
      </c>
      <c r="E103" s="34">
        <v>20000</v>
      </c>
      <c r="F103" s="34">
        <v>20000</v>
      </c>
      <c r="G103" s="34">
        <v>20000</v>
      </c>
      <c r="H103" s="34">
        <v>0</v>
      </c>
      <c r="I103" s="34">
        <v>20000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187"/>
    </row>
    <row r="104" spans="1:19" s="38" customFormat="1" ht="12.75">
      <c r="A104" s="40"/>
      <c r="B104" s="40"/>
      <c r="C104" s="40"/>
      <c r="D104" s="197"/>
      <c r="E104" s="41">
        <v>492</v>
      </c>
      <c r="F104" s="41">
        <v>492</v>
      </c>
      <c r="G104" s="41">
        <v>492</v>
      </c>
      <c r="H104" s="41">
        <v>0</v>
      </c>
      <c r="I104" s="41">
        <v>492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187"/>
    </row>
    <row r="105" spans="1:19" ht="12.75">
      <c r="A105" s="33"/>
      <c r="B105" s="33">
        <v>71095</v>
      </c>
      <c r="C105" s="33"/>
      <c r="D105" s="196" t="s">
        <v>4</v>
      </c>
      <c r="E105" s="34">
        <v>150000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150000</v>
      </c>
      <c r="P105" s="34">
        <v>150000</v>
      </c>
      <c r="Q105" s="34">
        <v>0</v>
      </c>
      <c r="R105" s="34">
        <v>0</v>
      </c>
      <c r="S105" s="187"/>
    </row>
    <row r="106" spans="1:19" s="38" customFormat="1" ht="12.75">
      <c r="A106" s="40"/>
      <c r="B106" s="40"/>
      <c r="C106" s="40"/>
      <c r="D106" s="197"/>
      <c r="E106" s="41">
        <f>SUM(E108)</f>
        <v>24614.4</v>
      </c>
      <c r="F106" s="41">
        <f aca="true" t="shared" si="16" ref="F106:R106">SUM(F108)</f>
        <v>0</v>
      </c>
      <c r="G106" s="41">
        <f t="shared" si="16"/>
        <v>0</v>
      </c>
      <c r="H106" s="41">
        <f t="shared" si="16"/>
        <v>0</v>
      </c>
      <c r="I106" s="41">
        <f t="shared" si="16"/>
        <v>0</v>
      </c>
      <c r="J106" s="41">
        <f t="shared" si="16"/>
        <v>0</v>
      </c>
      <c r="K106" s="41">
        <f t="shared" si="16"/>
        <v>0</v>
      </c>
      <c r="L106" s="41">
        <f t="shared" si="16"/>
        <v>0</v>
      </c>
      <c r="M106" s="41">
        <f t="shared" si="16"/>
        <v>0</v>
      </c>
      <c r="N106" s="41">
        <f t="shared" si="16"/>
        <v>0</v>
      </c>
      <c r="O106" s="41">
        <f t="shared" si="16"/>
        <v>24614.4</v>
      </c>
      <c r="P106" s="41">
        <f t="shared" si="16"/>
        <v>24614.4</v>
      </c>
      <c r="Q106" s="41">
        <f t="shared" si="16"/>
        <v>0</v>
      </c>
      <c r="R106" s="41">
        <f t="shared" si="16"/>
        <v>0</v>
      </c>
      <c r="S106" s="187"/>
    </row>
    <row r="107" spans="1:19" ht="12.75">
      <c r="A107" s="33"/>
      <c r="B107" s="33"/>
      <c r="C107" s="33">
        <v>6050</v>
      </c>
      <c r="D107" s="196" t="s">
        <v>53</v>
      </c>
      <c r="E107" s="34">
        <v>150000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150000</v>
      </c>
      <c r="P107" s="34">
        <v>150000</v>
      </c>
      <c r="Q107" s="34">
        <v>0</v>
      </c>
      <c r="R107" s="34">
        <v>0</v>
      </c>
      <c r="S107" s="187"/>
    </row>
    <row r="108" spans="1:19" s="38" customFormat="1" ht="12.75">
      <c r="A108" s="40"/>
      <c r="B108" s="40"/>
      <c r="C108" s="40"/>
      <c r="D108" s="197"/>
      <c r="E108" s="41">
        <v>24614.4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24614.4</v>
      </c>
      <c r="P108" s="41">
        <v>24614.4</v>
      </c>
      <c r="Q108" s="41">
        <v>0</v>
      </c>
      <c r="R108" s="41">
        <v>0</v>
      </c>
      <c r="S108" s="187"/>
    </row>
    <row r="109" spans="1:19" ht="12.75">
      <c r="A109" s="33">
        <v>750</v>
      </c>
      <c r="B109" s="33"/>
      <c r="C109" s="33"/>
      <c r="D109" s="196" t="s">
        <v>9</v>
      </c>
      <c r="E109" s="34">
        <v>3558685</v>
      </c>
      <c r="F109" s="34">
        <v>3558685</v>
      </c>
      <c r="G109" s="34">
        <v>3354685</v>
      </c>
      <c r="H109" s="34">
        <v>2526944</v>
      </c>
      <c r="I109" s="34">
        <v>827741</v>
      </c>
      <c r="J109" s="34">
        <v>13500</v>
      </c>
      <c r="K109" s="34">
        <v>190500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187"/>
    </row>
    <row r="110" spans="1:19" s="38" customFormat="1" ht="12.75">
      <c r="A110" s="40"/>
      <c r="B110" s="40"/>
      <c r="C110" s="40"/>
      <c r="D110" s="197"/>
      <c r="E110" s="41">
        <f>SUM(E112,E122,E126,E136,E186,E196)</f>
        <v>2021151.61</v>
      </c>
      <c r="F110" s="41">
        <f aca="true" t="shared" si="17" ref="F110:R110">SUM(F112,F122,F126,F136,F186,F196)</f>
        <v>2021151.61</v>
      </c>
      <c r="G110" s="41">
        <f t="shared" si="17"/>
        <v>1926969.68</v>
      </c>
      <c r="H110" s="41">
        <f t="shared" si="17"/>
        <v>1406679.59</v>
      </c>
      <c r="I110" s="41">
        <f t="shared" si="17"/>
        <v>520290.0900000001</v>
      </c>
      <c r="J110" s="41">
        <f t="shared" si="17"/>
        <v>13500</v>
      </c>
      <c r="K110" s="41">
        <f t="shared" si="17"/>
        <v>80681.93</v>
      </c>
      <c r="L110" s="41">
        <f t="shared" si="17"/>
        <v>0</v>
      </c>
      <c r="M110" s="41">
        <f t="shared" si="17"/>
        <v>0</v>
      </c>
      <c r="N110" s="41">
        <f t="shared" si="17"/>
        <v>0</v>
      </c>
      <c r="O110" s="41">
        <f t="shared" si="17"/>
        <v>0</v>
      </c>
      <c r="P110" s="41">
        <f t="shared" si="17"/>
        <v>0</v>
      </c>
      <c r="Q110" s="41">
        <f t="shared" si="17"/>
        <v>0</v>
      </c>
      <c r="R110" s="41">
        <f t="shared" si="17"/>
        <v>0</v>
      </c>
      <c r="S110" s="187"/>
    </row>
    <row r="111" spans="1:19" ht="12.75">
      <c r="A111" s="33"/>
      <c r="B111" s="33">
        <v>75011</v>
      </c>
      <c r="C111" s="33"/>
      <c r="D111" s="196" t="s">
        <v>10</v>
      </c>
      <c r="E111" s="34">
        <v>193452</v>
      </c>
      <c r="F111" s="34">
        <v>193452</v>
      </c>
      <c r="G111" s="34">
        <v>193452</v>
      </c>
      <c r="H111" s="34">
        <v>193452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187"/>
    </row>
    <row r="112" spans="1:19" s="38" customFormat="1" ht="12.75">
      <c r="A112" s="40"/>
      <c r="B112" s="40"/>
      <c r="C112" s="40"/>
      <c r="D112" s="197"/>
      <c r="E112" s="41">
        <f>SUM(E114,E116,E118,E120)</f>
        <v>102725.8</v>
      </c>
      <c r="F112" s="41">
        <f aca="true" t="shared" si="18" ref="F112:R112">SUM(F114,F116,F118,F120)</f>
        <v>102725.8</v>
      </c>
      <c r="G112" s="41">
        <f t="shared" si="18"/>
        <v>102725.8</v>
      </c>
      <c r="H112" s="41">
        <f t="shared" si="18"/>
        <v>102725.8</v>
      </c>
      <c r="I112" s="41">
        <f t="shared" si="18"/>
        <v>0</v>
      </c>
      <c r="J112" s="41">
        <f t="shared" si="18"/>
        <v>0</v>
      </c>
      <c r="K112" s="41">
        <f t="shared" si="18"/>
        <v>0</v>
      </c>
      <c r="L112" s="41">
        <f t="shared" si="18"/>
        <v>0</v>
      </c>
      <c r="M112" s="41">
        <f t="shared" si="18"/>
        <v>0</v>
      </c>
      <c r="N112" s="41">
        <f t="shared" si="18"/>
        <v>0</v>
      </c>
      <c r="O112" s="41">
        <f t="shared" si="18"/>
        <v>0</v>
      </c>
      <c r="P112" s="41">
        <f t="shared" si="18"/>
        <v>0</v>
      </c>
      <c r="Q112" s="41">
        <f t="shared" si="18"/>
        <v>0</v>
      </c>
      <c r="R112" s="41">
        <f t="shared" si="18"/>
        <v>0</v>
      </c>
      <c r="S112" s="187"/>
    </row>
    <row r="113" spans="1:19" ht="12.75">
      <c r="A113" s="33"/>
      <c r="B113" s="33"/>
      <c r="C113" s="33">
        <v>4010</v>
      </c>
      <c r="D113" s="196" t="s">
        <v>63</v>
      </c>
      <c r="E113" s="34">
        <v>153289</v>
      </c>
      <c r="F113" s="34">
        <v>153289</v>
      </c>
      <c r="G113" s="34">
        <v>153289</v>
      </c>
      <c r="H113" s="34">
        <v>153289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187"/>
    </row>
    <row r="114" spans="1:19" s="38" customFormat="1" ht="12.75">
      <c r="A114" s="40"/>
      <c r="B114" s="40"/>
      <c r="C114" s="40"/>
      <c r="D114" s="197"/>
      <c r="E114" s="41">
        <v>74930.6</v>
      </c>
      <c r="F114" s="41">
        <v>74930.6</v>
      </c>
      <c r="G114" s="41">
        <v>74930.6</v>
      </c>
      <c r="H114" s="41">
        <v>74930.6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187"/>
    </row>
    <row r="115" spans="1:19" ht="12.75">
      <c r="A115" s="33"/>
      <c r="B115" s="33"/>
      <c r="C115" s="33">
        <v>4040</v>
      </c>
      <c r="D115" s="196" t="s">
        <v>68</v>
      </c>
      <c r="E115" s="34">
        <v>12825</v>
      </c>
      <c r="F115" s="34">
        <v>12825</v>
      </c>
      <c r="G115" s="34">
        <v>12825</v>
      </c>
      <c r="H115" s="34">
        <v>12825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187"/>
    </row>
    <row r="116" spans="1:19" s="38" customFormat="1" ht="12.75">
      <c r="A116" s="40"/>
      <c r="B116" s="40"/>
      <c r="C116" s="40"/>
      <c r="D116" s="197"/>
      <c r="E116" s="41">
        <v>12797.96</v>
      </c>
      <c r="F116" s="41">
        <v>12797.96</v>
      </c>
      <c r="G116" s="41">
        <v>12797.96</v>
      </c>
      <c r="H116" s="41">
        <v>12797.96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187"/>
    </row>
    <row r="117" spans="1:19" ht="12.75">
      <c r="A117" s="33"/>
      <c r="B117" s="33"/>
      <c r="C117" s="33">
        <v>4110</v>
      </c>
      <c r="D117" s="196" t="s">
        <v>64</v>
      </c>
      <c r="E117" s="34">
        <v>25282</v>
      </c>
      <c r="F117" s="34">
        <v>25282</v>
      </c>
      <c r="G117" s="34">
        <v>25282</v>
      </c>
      <c r="H117" s="34">
        <v>25282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187"/>
    </row>
    <row r="118" spans="1:19" s="38" customFormat="1" ht="12.75">
      <c r="A118" s="40"/>
      <c r="B118" s="40"/>
      <c r="C118" s="40"/>
      <c r="D118" s="197"/>
      <c r="E118" s="41">
        <v>14180.64</v>
      </c>
      <c r="F118" s="41">
        <v>14180.64</v>
      </c>
      <c r="G118" s="41">
        <v>14180.64</v>
      </c>
      <c r="H118" s="41">
        <v>14180.64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187"/>
    </row>
    <row r="119" spans="1:19" ht="12.75">
      <c r="A119" s="33"/>
      <c r="B119" s="33"/>
      <c r="C119" s="33">
        <v>4120</v>
      </c>
      <c r="D119" s="196" t="s">
        <v>65</v>
      </c>
      <c r="E119" s="34">
        <v>2056</v>
      </c>
      <c r="F119" s="34">
        <v>2056</v>
      </c>
      <c r="G119" s="34">
        <v>2056</v>
      </c>
      <c r="H119" s="34">
        <v>2056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187"/>
    </row>
    <row r="120" spans="1:19" s="38" customFormat="1" ht="12.75">
      <c r="A120" s="40"/>
      <c r="B120" s="40"/>
      <c r="C120" s="40"/>
      <c r="D120" s="197"/>
      <c r="E120" s="41">
        <v>816.6</v>
      </c>
      <c r="F120" s="41">
        <v>816.6</v>
      </c>
      <c r="G120" s="41">
        <v>816.6</v>
      </c>
      <c r="H120" s="41">
        <v>816.6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187"/>
    </row>
    <row r="121" spans="1:19" ht="12.75">
      <c r="A121" s="33"/>
      <c r="B121" s="33">
        <v>75020</v>
      </c>
      <c r="C121" s="33"/>
      <c r="D121" s="196" t="s">
        <v>290</v>
      </c>
      <c r="E121" s="34">
        <v>13500</v>
      </c>
      <c r="F121" s="34">
        <v>13500</v>
      </c>
      <c r="G121" s="34">
        <v>0</v>
      </c>
      <c r="H121" s="34">
        <v>0</v>
      </c>
      <c r="I121" s="34">
        <v>0</v>
      </c>
      <c r="J121" s="34">
        <v>13500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187"/>
    </row>
    <row r="122" spans="1:19" s="38" customFormat="1" ht="12.75">
      <c r="A122" s="40"/>
      <c r="B122" s="40"/>
      <c r="C122" s="40"/>
      <c r="D122" s="197"/>
      <c r="E122" s="41">
        <f>SUM(E124)</f>
        <v>13500</v>
      </c>
      <c r="F122" s="41">
        <f aca="true" t="shared" si="19" ref="F122:R122">SUM(F124)</f>
        <v>13500</v>
      </c>
      <c r="G122" s="41">
        <f t="shared" si="19"/>
        <v>0</v>
      </c>
      <c r="H122" s="41">
        <f t="shared" si="19"/>
        <v>0</v>
      </c>
      <c r="I122" s="41">
        <f t="shared" si="19"/>
        <v>0</v>
      </c>
      <c r="J122" s="41">
        <f t="shared" si="19"/>
        <v>13500</v>
      </c>
      <c r="K122" s="41">
        <f t="shared" si="19"/>
        <v>0</v>
      </c>
      <c r="L122" s="41">
        <f t="shared" si="19"/>
        <v>0</v>
      </c>
      <c r="M122" s="41">
        <f t="shared" si="19"/>
        <v>0</v>
      </c>
      <c r="N122" s="41">
        <f t="shared" si="19"/>
        <v>0</v>
      </c>
      <c r="O122" s="41">
        <f t="shared" si="19"/>
        <v>0</v>
      </c>
      <c r="P122" s="41">
        <f t="shared" si="19"/>
        <v>0</v>
      </c>
      <c r="Q122" s="41">
        <f t="shared" si="19"/>
        <v>0</v>
      </c>
      <c r="R122" s="41">
        <f t="shared" si="19"/>
        <v>0</v>
      </c>
      <c r="S122" s="187"/>
    </row>
    <row r="123" spans="1:19" ht="24.75" customHeight="1">
      <c r="A123" s="33"/>
      <c r="B123" s="33"/>
      <c r="C123" s="33">
        <v>2320</v>
      </c>
      <c r="D123" s="196" t="s">
        <v>292</v>
      </c>
      <c r="E123" s="34">
        <v>13500</v>
      </c>
      <c r="F123" s="34">
        <v>13500</v>
      </c>
      <c r="G123" s="34">
        <v>0</v>
      </c>
      <c r="H123" s="34">
        <v>0</v>
      </c>
      <c r="I123" s="34">
        <v>0</v>
      </c>
      <c r="J123" s="34">
        <v>13500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187"/>
    </row>
    <row r="124" spans="1:19" s="38" customFormat="1" ht="12.75">
      <c r="A124" s="40"/>
      <c r="B124" s="40"/>
      <c r="C124" s="40"/>
      <c r="D124" s="197"/>
      <c r="E124" s="41">
        <v>13500</v>
      </c>
      <c r="F124" s="41">
        <v>13500</v>
      </c>
      <c r="G124" s="41">
        <v>0</v>
      </c>
      <c r="H124" s="41">
        <v>0</v>
      </c>
      <c r="I124" s="41">
        <v>0</v>
      </c>
      <c r="J124" s="41">
        <v>13500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187"/>
    </row>
    <row r="125" spans="1:19" ht="12.75">
      <c r="A125" s="33"/>
      <c r="B125" s="33">
        <v>75022</v>
      </c>
      <c r="C125" s="33"/>
      <c r="D125" s="196" t="s">
        <v>66</v>
      </c>
      <c r="E125" s="34">
        <v>124200</v>
      </c>
      <c r="F125" s="34">
        <v>124200</v>
      </c>
      <c r="G125" s="34">
        <v>6200</v>
      </c>
      <c r="H125" s="34">
        <v>0</v>
      </c>
      <c r="I125" s="34">
        <v>6200</v>
      </c>
      <c r="J125" s="34">
        <v>0</v>
      </c>
      <c r="K125" s="34">
        <v>118000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187"/>
    </row>
    <row r="126" spans="1:19" s="38" customFormat="1" ht="12.75">
      <c r="A126" s="40"/>
      <c r="B126" s="40"/>
      <c r="C126" s="40"/>
      <c r="D126" s="197"/>
      <c r="E126" s="41">
        <f>SUM(E128,E130,E132,E134)</f>
        <v>55752.950000000004</v>
      </c>
      <c r="F126" s="41">
        <f aca="true" t="shared" si="20" ref="F126:R126">SUM(F128,F130,F132,F134)</f>
        <v>55752.950000000004</v>
      </c>
      <c r="G126" s="41">
        <f t="shared" si="20"/>
        <v>83.58</v>
      </c>
      <c r="H126" s="41">
        <f t="shared" si="20"/>
        <v>0</v>
      </c>
      <c r="I126" s="41">
        <f t="shared" si="20"/>
        <v>83.58</v>
      </c>
      <c r="J126" s="41">
        <f t="shared" si="20"/>
        <v>0</v>
      </c>
      <c r="K126" s="41">
        <f t="shared" si="20"/>
        <v>55669.37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187"/>
    </row>
    <row r="127" spans="1:19" ht="12.75">
      <c r="A127" s="33"/>
      <c r="B127" s="33"/>
      <c r="C127" s="33">
        <v>3030</v>
      </c>
      <c r="D127" s="196" t="s">
        <v>293</v>
      </c>
      <c r="E127" s="34">
        <v>118000</v>
      </c>
      <c r="F127" s="34">
        <v>118000</v>
      </c>
      <c r="G127" s="34">
        <v>0</v>
      </c>
      <c r="H127" s="34">
        <v>0</v>
      </c>
      <c r="I127" s="34">
        <v>0</v>
      </c>
      <c r="J127" s="34">
        <v>0</v>
      </c>
      <c r="K127" s="34">
        <v>118000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187"/>
    </row>
    <row r="128" spans="1:19" s="38" customFormat="1" ht="12.75">
      <c r="A128" s="40"/>
      <c r="B128" s="40"/>
      <c r="C128" s="40"/>
      <c r="D128" s="197"/>
      <c r="E128" s="41">
        <v>55669.37</v>
      </c>
      <c r="F128" s="41">
        <v>55669.37</v>
      </c>
      <c r="G128" s="41">
        <v>0</v>
      </c>
      <c r="H128" s="41">
        <v>0</v>
      </c>
      <c r="I128" s="41">
        <v>0</v>
      </c>
      <c r="J128" s="41">
        <v>0</v>
      </c>
      <c r="K128" s="41">
        <v>55669.37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187"/>
    </row>
    <row r="129" spans="1:19" ht="12.75">
      <c r="A129" s="33"/>
      <c r="B129" s="33"/>
      <c r="C129" s="33">
        <v>4300</v>
      </c>
      <c r="D129" s="196" t="s">
        <v>50</v>
      </c>
      <c r="E129" s="34">
        <v>5000</v>
      </c>
      <c r="F129" s="34">
        <v>5000</v>
      </c>
      <c r="G129" s="34">
        <v>5000</v>
      </c>
      <c r="H129" s="34">
        <v>0</v>
      </c>
      <c r="I129" s="34">
        <v>5000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187"/>
    </row>
    <row r="130" spans="1:19" s="38" customFormat="1" ht="12.75">
      <c r="A130" s="40"/>
      <c r="B130" s="40"/>
      <c r="C130" s="40"/>
      <c r="D130" s="197"/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187"/>
    </row>
    <row r="131" spans="1:19" ht="12.75">
      <c r="A131" s="33"/>
      <c r="B131" s="33"/>
      <c r="C131" s="33">
        <v>4410</v>
      </c>
      <c r="D131" s="196" t="s">
        <v>56</v>
      </c>
      <c r="E131" s="34">
        <v>600</v>
      </c>
      <c r="F131" s="34">
        <v>600</v>
      </c>
      <c r="G131" s="34">
        <v>600</v>
      </c>
      <c r="H131" s="34">
        <v>0</v>
      </c>
      <c r="I131" s="34">
        <v>600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187"/>
    </row>
    <row r="132" spans="1:19" s="38" customFormat="1" ht="12.75">
      <c r="A132" s="40"/>
      <c r="B132" s="40"/>
      <c r="C132" s="40"/>
      <c r="D132" s="197"/>
      <c r="E132" s="41">
        <v>83.58</v>
      </c>
      <c r="F132" s="41">
        <v>83.58</v>
      </c>
      <c r="G132" s="41">
        <v>83.58</v>
      </c>
      <c r="H132" s="41">
        <v>0</v>
      </c>
      <c r="I132" s="41">
        <v>83.58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187"/>
    </row>
    <row r="133" spans="1:19" ht="12.75">
      <c r="A133" s="33"/>
      <c r="B133" s="33"/>
      <c r="C133" s="33">
        <v>4420</v>
      </c>
      <c r="D133" s="196" t="s">
        <v>72</v>
      </c>
      <c r="E133" s="34">
        <v>600</v>
      </c>
      <c r="F133" s="34">
        <v>600</v>
      </c>
      <c r="G133" s="34">
        <v>600</v>
      </c>
      <c r="H133" s="34">
        <v>0</v>
      </c>
      <c r="I133" s="34">
        <v>600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187"/>
    </row>
    <row r="134" spans="1:19" s="38" customFormat="1" ht="12.75">
      <c r="A134" s="40"/>
      <c r="B134" s="40"/>
      <c r="C134" s="40"/>
      <c r="D134" s="197"/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187"/>
    </row>
    <row r="135" spans="1:19" ht="12.75">
      <c r="A135" s="33"/>
      <c r="B135" s="33">
        <v>75023</v>
      </c>
      <c r="C135" s="33"/>
      <c r="D135" s="196" t="s">
        <v>67</v>
      </c>
      <c r="E135" s="34">
        <v>3039966</v>
      </c>
      <c r="F135" s="34">
        <v>3039966</v>
      </c>
      <c r="G135" s="34">
        <v>3008866</v>
      </c>
      <c r="H135" s="34">
        <v>2327492</v>
      </c>
      <c r="I135" s="34">
        <v>681374</v>
      </c>
      <c r="J135" s="34">
        <v>0</v>
      </c>
      <c r="K135" s="34">
        <v>31100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187"/>
    </row>
    <row r="136" spans="1:19" s="38" customFormat="1" ht="12.75">
      <c r="A136" s="40"/>
      <c r="B136" s="40"/>
      <c r="C136" s="40"/>
      <c r="D136" s="197"/>
      <c r="E136" s="41">
        <f>SUM(E138,E140,E142,E144,E146,E148,E150,E152,E154,E156,E158,E160,E162,E164,E166,E168,E170,E172,E174,E176,E178,E180,E182,E184)</f>
        <v>1754676.8900000001</v>
      </c>
      <c r="F136" s="41">
        <f aca="true" t="shared" si="21" ref="F136:R136">SUM(F138,F140,F142,F144,F146,F148,F150,F152,F154,F156,F158,F160,F162,F164,F166,F168,F170,F172,F174,F176,F178,F180,F182,F184)</f>
        <v>1754676.8900000001</v>
      </c>
      <c r="G136" s="41">
        <f t="shared" si="21"/>
        <v>1745864.33</v>
      </c>
      <c r="H136" s="41">
        <f t="shared" si="21"/>
        <v>1297953.79</v>
      </c>
      <c r="I136" s="41">
        <f t="shared" si="21"/>
        <v>447910.54000000004</v>
      </c>
      <c r="J136" s="41">
        <f t="shared" si="21"/>
        <v>0</v>
      </c>
      <c r="K136" s="41">
        <f t="shared" si="21"/>
        <v>8812.56</v>
      </c>
      <c r="L136" s="41">
        <f t="shared" si="21"/>
        <v>0</v>
      </c>
      <c r="M136" s="41">
        <f t="shared" si="21"/>
        <v>0</v>
      </c>
      <c r="N136" s="41">
        <f t="shared" si="21"/>
        <v>0</v>
      </c>
      <c r="O136" s="41">
        <f t="shared" si="21"/>
        <v>0</v>
      </c>
      <c r="P136" s="41">
        <f t="shared" si="21"/>
        <v>0</v>
      </c>
      <c r="Q136" s="41">
        <f t="shared" si="21"/>
        <v>0</v>
      </c>
      <c r="R136" s="41">
        <f t="shared" si="21"/>
        <v>0</v>
      </c>
      <c r="S136" s="187"/>
    </row>
    <row r="137" spans="1:19" ht="12.75">
      <c r="A137" s="33"/>
      <c r="B137" s="33"/>
      <c r="C137" s="33">
        <v>3020</v>
      </c>
      <c r="D137" s="196" t="s">
        <v>282</v>
      </c>
      <c r="E137" s="34">
        <v>31100</v>
      </c>
      <c r="F137" s="34">
        <v>31100</v>
      </c>
      <c r="G137" s="34">
        <v>0</v>
      </c>
      <c r="H137" s="34">
        <v>0</v>
      </c>
      <c r="I137" s="34">
        <v>0</v>
      </c>
      <c r="J137" s="34">
        <v>0</v>
      </c>
      <c r="K137" s="34">
        <v>31100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187"/>
    </row>
    <row r="138" spans="1:19" s="38" customFormat="1" ht="12.75">
      <c r="A138" s="40"/>
      <c r="B138" s="40"/>
      <c r="C138" s="40"/>
      <c r="D138" s="197"/>
      <c r="E138" s="41">
        <v>8812.56</v>
      </c>
      <c r="F138" s="41">
        <v>8812.56</v>
      </c>
      <c r="G138" s="41">
        <v>0</v>
      </c>
      <c r="H138" s="41">
        <v>0</v>
      </c>
      <c r="I138" s="41">
        <v>0</v>
      </c>
      <c r="J138" s="41">
        <v>0</v>
      </c>
      <c r="K138" s="41">
        <v>8812.56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187"/>
    </row>
    <row r="139" spans="1:19" ht="12.75">
      <c r="A139" s="33"/>
      <c r="B139" s="33"/>
      <c r="C139" s="33">
        <v>4010</v>
      </c>
      <c r="D139" s="196" t="s">
        <v>63</v>
      </c>
      <c r="E139" s="34">
        <v>1777248</v>
      </c>
      <c r="F139" s="34">
        <v>1777248</v>
      </c>
      <c r="G139" s="34">
        <v>1777248</v>
      </c>
      <c r="H139" s="34">
        <v>1777248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187"/>
    </row>
    <row r="140" spans="1:19" s="38" customFormat="1" ht="12.75">
      <c r="A140" s="40"/>
      <c r="B140" s="40"/>
      <c r="C140" s="40"/>
      <c r="D140" s="197"/>
      <c r="E140" s="41">
        <v>917248.54</v>
      </c>
      <c r="F140" s="41">
        <v>917248.54</v>
      </c>
      <c r="G140" s="41">
        <v>917248.54</v>
      </c>
      <c r="H140" s="41">
        <v>917248.54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187"/>
    </row>
    <row r="141" spans="1:19" ht="12.75">
      <c r="A141" s="33"/>
      <c r="B141" s="33"/>
      <c r="C141" s="33">
        <v>4040</v>
      </c>
      <c r="D141" s="196" t="s">
        <v>68</v>
      </c>
      <c r="E141" s="34">
        <v>146044</v>
      </c>
      <c r="F141" s="34">
        <v>146044</v>
      </c>
      <c r="G141" s="34">
        <v>146044</v>
      </c>
      <c r="H141" s="34">
        <v>146044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187"/>
    </row>
    <row r="142" spans="1:19" s="38" customFormat="1" ht="18" customHeight="1">
      <c r="A142" s="40"/>
      <c r="B142" s="40"/>
      <c r="C142" s="40"/>
      <c r="D142" s="197"/>
      <c r="E142" s="41">
        <v>146043.94</v>
      </c>
      <c r="F142" s="41">
        <v>146043.94</v>
      </c>
      <c r="G142" s="41">
        <v>146043.94</v>
      </c>
      <c r="H142" s="41">
        <v>146043.94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187"/>
    </row>
    <row r="143" spans="1:19" ht="15.75" customHeight="1">
      <c r="A143" s="33"/>
      <c r="B143" s="33"/>
      <c r="C143" s="33">
        <v>4100</v>
      </c>
      <c r="D143" s="196" t="s">
        <v>75</v>
      </c>
      <c r="E143" s="34">
        <v>25000</v>
      </c>
      <c r="F143" s="34">
        <v>25000</v>
      </c>
      <c r="G143" s="34">
        <v>25000</v>
      </c>
      <c r="H143" s="34">
        <v>25000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187"/>
    </row>
    <row r="144" spans="1:19" s="38" customFormat="1" ht="18" customHeight="1">
      <c r="A144" s="40"/>
      <c r="B144" s="40"/>
      <c r="C144" s="40"/>
      <c r="D144" s="197"/>
      <c r="E144" s="41">
        <v>10177.27</v>
      </c>
      <c r="F144" s="41">
        <v>10177.27</v>
      </c>
      <c r="G144" s="41">
        <v>10177.27</v>
      </c>
      <c r="H144" s="41">
        <v>10177.27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187"/>
    </row>
    <row r="145" spans="1:19" ht="12.75">
      <c r="A145" s="33"/>
      <c r="B145" s="33"/>
      <c r="C145" s="33">
        <v>4110</v>
      </c>
      <c r="D145" s="196" t="s">
        <v>64</v>
      </c>
      <c r="E145" s="34">
        <v>292000</v>
      </c>
      <c r="F145" s="34">
        <v>292000</v>
      </c>
      <c r="G145" s="34">
        <v>292000</v>
      </c>
      <c r="H145" s="34">
        <v>292000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187"/>
    </row>
    <row r="146" spans="1:19" s="38" customFormat="1" ht="12.75">
      <c r="A146" s="40"/>
      <c r="B146" s="40"/>
      <c r="C146" s="40"/>
      <c r="D146" s="197"/>
      <c r="E146" s="41">
        <v>170169.47</v>
      </c>
      <c r="F146" s="41">
        <v>170169.47</v>
      </c>
      <c r="G146" s="41">
        <v>170169.47</v>
      </c>
      <c r="H146" s="41">
        <v>170169.47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187"/>
    </row>
    <row r="147" spans="1:19" ht="12.75">
      <c r="A147" s="33"/>
      <c r="B147" s="33"/>
      <c r="C147" s="33">
        <v>4120</v>
      </c>
      <c r="D147" s="196" t="s">
        <v>65</v>
      </c>
      <c r="E147" s="34">
        <v>47200</v>
      </c>
      <c r="F147" s="34">
        <v>47200</v>
      </c>
      <c r="G147" s="34">
        <v>47200</v>
      </c>
      <c r="H147" s="34">
        <v>47200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187"/>
    </row>
    <row r="148" spans="1:19" s="38" customFormat="1" ht="12.75">
      <c r="A148" s="40"/>
      <c r="B148" s="40"/>
      <c r="C148" s="40"/>
      <c r="D148" s="197"/>
      <c r="E148" s="41">
        <v>21684.84</v>
      </c>
      <c r="F148" s="41">
        <v>21684.84</v>
      </c>
      <c r="G148" s="41">
        <v>21684.84</v>
      </c>
      <c r="H148" s="41">
        <v>21684.84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187"/>
    </row>
    <row r="149" spans="1:19" ht="16.5" customHeight="1">
      <c r="A149" s="33"/>
      <c r="B149" s="33"/>
      <c r="C149" s="33">
        <v>4140</v>
      </c>
      <c r="D149" s="196" t="s">
        <v>69</v>
      </c>
      <c r="E149" s="34">
        <v>60000</v>
      </c>
      <c r="F149" s="34">
        <v>60000</v>
      </c>
      <c r="G149" s="34">
        <v>60000</v>
      </c>
      <c r="H149" s="34">
        <v>0</v>
      </c>
      <c r="I149" s="34">
        <v>60000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187"/>
    </row>
    <row r="150" spans="1:19" s="38" customFormat="1" ht="12.75">
      <c r="A150" s="40"/>
      <c r="B150" s="40"/>
      <c r="C150" s="40"/>
      <c r="D150" s="197"/>
      <c r="E150" s="41">
        <v>37051</v>
      </c>
      <c r="F150" s="41">
        <v>37051</v>
      </c>
      <c r="G150" s="41">
        <v>37051</v>
      </c>
      <c r="H150" s="41">
        <v>0</v>
      </c>
      <c r="I150" s="41">
        <v>37051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187"/>
    </row>
    <row r="151" spans="1:19" ht="12.75">
      <c r="A151" s="33"/>
      <c r="B151" s="33"/>
      <c r="C151" s="33">
        <v>4170</v>
      </c>
      <c r="D151" s="196" t="s">
        <v>70</v>
      </c>
      <c r="E151" s="34">
        <v>40000</v>
      </c>
      <c r="F151" s="34">
        <v>40000</v>
      </c>
      <c r="G151" s="34">
        <v>40000</v>
      </c>
      <c r="H151" s="34">
        <v>40000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187"/>
    </row>
    <row r="152" spans="1:19" s="38" customFormat="1" ht="12.75">
      <c r="A152" s="40"/>
      <c r="B152" s="40"/>
      <c r="C152" s="40"/>
      <c r="D152" s="197"/>
      <c r="E152" s="41">
        <v>32629.73</v>
      </c>
      <c r="F152" s="41">
        <v>32629.73</v>
      </c>
      <c r="G152" s="41">
        <v>32629.73</v>
      </c>
      <c r="H152" s="41">
        <v>32629.73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187"/>
    </row>
    <row r="153" spans="1:19" ht="12.75">
      <c r="A153" s="33"/>
      <c r="B153" s="33"/>
      <c r="C153" s="33">
        <v>4210</v>
      </c>
      <c r="D153" s="196" t="s">
        <v>52</v>
      </c>
      <c r="E153" s="34">
        <v>95161</v>
      </c>
      <c r="F153" s="34">
        <v>95161</v>
      </c>
      <c r="G153" s="34">
        <v>95161</v>
      </c>
      <c r="H153" s="34">
        <v>0</v>
      </c>
      <c r="I153" s="34">
        <v>95161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187"/>
    </row>
    <row r="154" spans="1:19" s="38" customFormat="1" ht="12.75">
      <c r="A154" s="40"/>
      <c r="B154" s="40"/>
      <c r="C154" s="40"/>
      <c r="D154" s="197"/>
      <c r="E154" s="41">
        <v>76917.82</v>
      </c>
      <c r="F154" s="41">
        <v>76917.82</v>
      </c>
      <c r="G154" s="41">
        <v>76917.82</v>
      </c>
      <c r="H154" s="41">
        <v>0</v>
      </c>
      <c r="I154" s="41">
        <v>76917.82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187"/>
    </row>
    <row r="155" spans="1:19" ht="12.75">
      <c r="A155" s="33"/>
      <c r="B155" s="33"/>
      <c r="C155" s="33">
        <v>4260</v>
      </c>
      <c r="D155" s="196" t="s">
        <v>55</v>
      </c>
      <c r="E155" s="34">
        <v>88100</v>
      </c>
      <c r="F155" s="34">
        <v>88100</v>
      </c>
      <c r="G155" s="34">
        <v>88100</v>
      </c>
      <c r="H155" s="34">
        <v>0</v>
      </c>
      <c r="I155" s="34">
        <v>88100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187"/>
    </row>
    <row r="156" spans="1:19" s="38" customFormat="1" ht="12.75">
      <c r="A156" s="40"/>
      <c r="B156" s="40"/>
      <c r="C156" s="40"/>
      <c r="D156" s="197"/>
      <c r="E156" s="41">
        <v>55824.87</v>
      </c>
      <c r="F156" s="41">
        <v>55824.87</v>
      </c>
      <c r="G156" s="41">
        <v>55824.87</v>
      </c>
      <c r="H156" s="41">
        <v>0</v>
      </c>
      <c r="I156" s="41">
        <v>55824.87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187"/>
    </row>
    <row r="157" spans="1:19" ht="12.75">
      <c r="A157" s="33"/>
      <c r="B157" s="33"/>
      <c r="C157" s="33">
        <v>4270</v>
      </c>
      <c r="D157" s="196" t="s">
        <v>54</v>
      </c>
      <c r="E157" s="34">
        <v>45000</v>
      </c>
      <c r="F157" s="34">
        <v>45000</v>
      </c>
      <c r="G157" s="34">
        <v>45000</v>
      </c>
      <c r="H157" s="34">
        <v>0</v>
      </c>
      <c r="I157" s="34">
        <v>45000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187"/>
    </row>
    <row r="158" spans="1:19" s="38" customFormat="1" ht="12.75">
      <c r="A158" s="40"/>
      <c r="B158" s="40"/>
      <c r="C158" s="40"/>
      <c r="D158" s="197"/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187"/>
    </row>
    <row r="159" spans="1:19" ht="12.75">
      <c r="A159" s="33"/>
      <c r="B159" s="33"/>
      <c r="C159" s="33">
        <v>4280</v>
      </c>
      <c r="D159" s="196" t="s">
        <v>71</v>
      </c>
      <c r="E159" s="34">
        <v>3000</v>
      </c>
      <c r="F159" s="34">
        <v>3000</v>
      </c>
      <c r="G159" s="34">
        <v>3000</v>
      </c>
      <c r="H159" s="34">
        <v>0</v>
      </c>
      <c r="I159" s="34">
        <v>3000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187"/>
    </row>
    <row r="160" spans="1:19" s="38" customFormat="1" ht="12.75">
      <c r="A160" s="40"/>
      <c r="B160" s="40"/>
      <c r="C160" s="40"/>
      <c r="D160" s="197"/>
      <c r="E160" s="41">
        <v>1400</v>
      </c>
      <c r="F160" s="41">
        <v>1400</v>
      </c>
      <c r="G160" s="41">
        <v>1400</v>
      </c>
      <c r="H160" s="41">
        <v>0</v>
      </c>
      <c r="I160" s="41">
        <v>1400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187"/>
    </row>
    <row r="161" spans="1:19" ht="12.75">
      <c r="A161" s="33"/>
      <c r="B161" s="33"/>
      <c r="C161" s="33">
        <v>4300</v>
      </c>
      <c r="D161" s="196" t="s">
        <v>50</v>
      </c>
      <c r="E161" s="34">
        <v>163263</v>
      </c>
      <c r="F161" s="34">
        <v>163263</v>
      </c>
      <c r="G161" s="34">
        <v>163263</v>
      </c>
      <c r="H161" s="34">
        <v>0</v>
      </c>
      <c r="I161" s="34">
        <v>163263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187"/>
    </row>
    <row r="162" spans="1:19" s="38" customFormat="1" ht="12.75">
      <c r="A162" s="40"/>
      <c r="B162" s="40"/>
      <c r="C162" s="40"/>
      <c r="D162" s="197"/>
      <c r="E162" s="41">
        <v>135317.47</v>
      </c>
      <c r="F162" s="41">
        <v>135317.47</v>
      </c>
      <c r="G162" s="41">
        <v>135317.47</v>
      </c>
      <c r="H162" s="41">
        <v>0</v>
      </c>
      <c r="I162" s="41">
        <v>135317.47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187"/>
    </row>
    <row r="163" spans="1:19" ht="12.75">
      <c r="A163" s="33"/>
      <c r="B163" s="33"/>
      <c r="C163" s="33">
        <v>4350</v>
      </c>
      <c r="D163" s="196" t="s">
        <v>278</v>
      </c>
      <c r="E163" s="34">
        <v>18400</v>
      </c>
      <c r="F163" s="34">
        <v>18400</v>
      </c>
      <c r="G163" s="34">
        <v>18400</v>
      </c>
      <c r="H163" s="34">
        <v>0</v>
      </c>
      <c r="I163" s="34">
        <v>18400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187"/>
    </row>
    <row r="164" spans="1:19" s="38" customFormat="1" ht="12.75">
      <c r="A164" s="40"/>
      <c r="B164" s="40"/>
      <c r="C164" s="40"/>
      <c r="D164" s="197"/>
      <c r="E164" s="41">
        <v>10566.18</v>
      </c>
      <c r="F164" s="41">
        <v>10566.18</v>
      </c>
      <c r="G164" s="41">
        <v>10566.18</v>
      </c>
      <c r="H164" s="41">
        <v>0</v>
      </c>
      <c r="I164" s="41">
        <v>10566.18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187"/>
    </row>
    <row r="165" spans="1:19" ht="16.5" customHeight="1">
      <c r="A165" s="33"/>
      <c r="B165" s="33"/>
      <c r="C165" s="33">
        <v>4360</v>
      </c>
      <c r="D165" s="196" t="s">
        <v>299</v>
      </c>
      <c r="E165" s="34">
        <v>14200</v>
      </c>
      <c r="F165" s="34">
        <v>14200</v>
      </c>
      <c r="G165" s="34">
        <v>14200</v>
      </c>
      <c r="H165" s="34">
        <v>0</v>
      </c>
      <c r="I165" s="34">
        <v>14200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187"/>
    </row>
    <row r="166" spans="1:19" s="38" customFormat="1" ht="12.75">
      <c r="A166" s="40"/>
      <c r="B166" s="40"/>
      <c r="C166" s="40"/>
      <c r="D166" s="197"/>
      <c r="E166" s="41">
        <v>6872.88</v>
      </c>
      <c r="F166" s="41">
        <v>6872.88</v>
      </c>
      <c r="G166" s="41">
        <v>6872.88</v>
      </c>
      <c r="H166" s="41">
        <v>0</v>
      </c>
      <c r="I166" s="41">
        <v>6872.88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187"/>
    </row>
    <row r="167" spans="1:19" ht="16.5" customHeight="1">
      <c r="A167" s="33"/>
      <c r="B167" s="33"/>
      <c r="C167" s="33">
        <v>4370</v>
      </c>
      <c r="D167" s="196" t="s">
        <v>280</v>
      </c>
      <c r="E167" s="34">
        <v>19000</v>
      </c>
      <c r="F167" s="34">
        <v>19000</v>
      </c>
      <c r="G167" s="34">
        <v>19000</v>
      </c>
      <c r="H167" s="34">
        <v>0</v>
      </c>
      <c r="I167" s="34">
        <v>19000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187"/>
    </row>
    <row r="168" spans="1:19" s="38" customFormat="1" ht="15" customHeight="1">
      <c r="A168" s="40"/>
      <c r="B168" s="40"/>
      <c r="C168" s="40"/>
      <c r="D168" s="197"/>
      <c r="E168" s="41">
        <v>9611.27</v>
      </c>
      <c r="F168" s="41">
        <v>9611.27</v>
      </c>
      <c r="G168" s="41">
        <v>9611.27</v>
      </c>
      <c r="H168" s="41">
        <v>0</v>
      </c>
      <c r="I168" s="41">
        <v>9611.27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187"/>
    </row>
    <row r="169" spans="1:19" ht="16.5" customHeight="1">
      <c r="A169" s="33"/>
      <c r="B169" s="33"/>
      <c r="C169" s="33">
        <v>4400</v>
      </c>
      <c r="D169" s="196" t="s">
        <v>283</v>
      </c>
      <c r="E169" s="34">
        <v>17568</v>
      </c>
      <c r="F169" s="34">
        <v>17568</v>
      </c>
      <c r="G169" s="34">
        <v>17568</v>
      </c>
      <c r="H169" s="34">
        <v>0</v>
      </c>
      <c r="I169" s="34">
        <v>17568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187"/>
    </row>
    <row r="170" spans="1:19" s="38" customFormat="1" ht="17.25" customHeight="1">
      <c r="A170" s="40"/>
      <c r="B170" s="40"/>
      <c r="C170" s="40"/>
      <c r="D170" s="197"/>
      <c r="E170" s="41">
        <v>8856</v>
      </c>
      <c r="F170" s="41">
        <v>8856</v>
      </c>
      <c r="G170" s="41">
        <v>8856</v>
      </c>
      <c r="H170" s="41">
        <v>0</v>
      </c>
      <c r="I170" s="41">
        <v>8856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187"/>
    </row>
    <row r="171" spans="1:19" ht="12.75">
      <c r="A171" s="33"/>
      <c r="B171" s="33"/>
      <c r="C171" s="33">
        <v>4410</v>
      </c>
      <c r="D171" s="196" t="s">
        <v>56</v>
      </c>
      <c r="E171" s="34">
        <v>35000</v>
      </c>
      <c r="F171" s="34">
        <v>35000</v>
      </c>
      <c r="G171" s="34">
        <v>35000</v>
      </c>
      <c r="H171" s="34">
        <v>0</v>
      </c>
      <c r="I171" s="34">
        <v>35000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187"/>
    </row>
    <row r="172" spans="1:19" s="38" customFormat="1" ht="12.75">
      <c r="A172" s="40"/>
      <c r="B172" s="40"/>
      <c r="C172" s="40"/>
      <c r="D172" s="197"/>
      <c r="E172" s="41">
        <v>25084.34</v>
      </c>
      <c r="F172" s="41">
        <v>25084.34</v>
      </c>
      <c r="G172" s="41">
        <v>25084.34</v>
      </c>
      <c r="H172" s="41">
        <v>0</v>
      </c>
      <c r="I172" s="41">
        <v>25084.34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187"/>
    </row>
    <row r="173" spans="1:19" ht="12.75">
      <c r="A173" s="33"/>
      <c r="B173" s="33"/>
      <c r="C173" s="33">
        <v>4420</v>
      </c>
      <c r="D173" s="196" t="s">
        <v>72</v>
      </c>
      <c r="E173" s="34">
        <v>1500</v>
      </c>
      <c r="F173" s="34">
        <v>1500</v>
      </c>
      <c r="G173" s="34">
        <v>1500</v>
      </c>
      <c r="H173" s="34">
        <v>0</v>
      </c>
      <c r="I173" s="34">
        <v>1500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187"/>
    </row>
    <row r="174" spans="1:19" s="38" customFormat="1" ht="12.75">
      <c r="A174" s="40"/>
      <c r="B174" s="40"/>
      <c r="C174" s="40"/>
      <c r="D174" s="197"/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187"/>
    </row>
    <row r="175" spans="1:19" ht="12.75">
      <c r="A175" s="33"/>
      <c r="B175" s="33"/>
      <c r="C175" s="33">
        <v>4430</v>
      </c>
      <c r="D175" s="196" t="s">
        <v>57</v>
      </c>
      <c r="E175" s="34">
        <v>6887</v>
      </c>
      <c r="F175" s="34">
        <v>6887</v>
      </c>
      <c r="G175" s="34">
        <v>6887</v>
      </c>
      <c r="H175" s="34">
        <v>0</v>
      </c>
      <c r="I175" s="34">
        <v>6887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187"/>
    </row>
    <row r="176" spans="1:19" s="38" customFormat="1" ht="12.75">
      <c r="A176" s="40"/>
      <c r="B176" s="40"/>
      <c r="C176" s="40"/>
      <c r="D176" s="197"/>
      <c r="E176" s="41">
        <v>6194</v>
      </c>
      <c r="F176" s="41">
        <v>6194</v>
      </c>
      <c r="G176" s="41">
        <v>6194</v>
      </c>
      <c r="H176" s="41">
        <v>0</v>
      </c>
      <c r="I176" s="41">
        <v>6194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187"/>
    </row>
    <row r="177" spans="1:19" ht="12.75">
      <c r="A177" s="33"/>
      <c r="B177" s="33"/>
      <c r="C177" s="33">
        <v>4440</v>
      </c>
      <c r="D177" s="196" t="s">
        <v>73</v>
      </c>
      <c r="E177" s="34">
        <v>70745</v>
      </c>
      <c r="F177" s="34">
        <v>70745</v>
      </c>
      <c r="G177" s="34">
        <v>70745</v>
      </c>
      <c r="H177" s="34">
        <v>0</v>
      </c>
      <c r="I177" s="34">
        <v>70745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187"/>
    </row>
    <row r="178" spans="1:19" s="38" customFormat="1" ht="12.75">
      <c r="A178" s="40"/>
      <c r="B178" s="40"/>
      <c r="C178" s="40"/>
      <c r="D178" s="197"/>
      <c r="E178" s="41">
        <v>50324</v>
      </c>
      <c r="F178" s="41">
        <v>50324</v>
      </c>
      <c r="G178" s="41">
        <v>50324</v>
      </c>
      <c r="H178" s="41">
        <v>0</v>
      </c>
      <c r="I178" s="41">
        <v>50324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187"/>
    </row>
    <row r="179" spans="1:19" ht="12.75">
      <c r="A179" s="33"/>
      <c r="B179" s="33"/>
      <c r="C179" s="33">
        <v>4580</v>
      </c>
      <c r="D179" s="196" t="s">
        <v>32</v>
      </c>
      <c r="E179" s="34">
        <v>50</v>
      </c>
      <c r="F179" s="34">
        <v>50</v>
      </c>
      <c r="G179" s="34">
        <v>50</v>
      </c>
      <c r="H179" s="34">
        <v>0</v>
      </c>
      <c r="I179" s="34">
        <v>50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187"/>
    </row>
    <row r="180" spans="1:19" s="38" customFormat="1" ht="12.75">
      <c r="A180" s="40"/>
      <c r="B180" s="40"/>
      <c r="C180" s="40"/>
      <c r="D180" s="197"/>
      <c r="E180" s="41">
        <v>0.97</v>
      </c>
      <c r="F180" s="41">
        <v>0.97</v>
      </c>
      <c r="G180" s="41">
        <v>0.97</v>
      </c>
      <c r="H180" s="41">
        <v>0</v>
      </c>
      <c r="I180" s="41">
        <v>0.97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187"/>
    </row>
    <row r="181" spans="1:19" ht="12.75">
      <c r="A181" s="33"/>
      <c r="B181" s="33"/>
      <c r="C181" s="33">
        <v>4610</v>
      </c>
      <c r="D181" s="196" t="s">
        <v>112</v>
      </c>
      <c r="E181" s="34">
        <v>25000</v>
      </c>
      <c r="F181" s="34">
        <v>25000</v>
      </c>
      <c r="G181" s="34">
        <v>25000</v>
      </c>
      <c r="H181" s="34">
        <v>0</v>
      </c>
      <c r="I181" s="34">
        <v>25000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187"/>
    </row>
    <row r="182" spans="1:19" s="38" customFormat="1" ht="12.75">
      <c r="A182" s="40"/>
      <c r="B182" s="40"/>
      <c r="C182" s="40"/>
      <c r="D182" s="197"/>
      <c r="E182" s="41">
        <v>11104.74</v>
      </c>
      <c r="F182" s="41">
        <v>11104.74</v>
      </c>
      <c r="G182" s="41">
        <v>11104.74</v>
      </c>
      <c r="H182" s="41">
        <v>0</v>
      </c>
      <c r="I182" s="41">
        <v>11104.74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187"/>
    </row>
    <row r="183" spans="1:19" ht="16.5" customHeight="1">
      <c r="A183" s="33"/>
      <c r="B183" s="33"/>
      <c r="C183" s="33">
        <v>4700</v>
      </c>
      <c r="D183" s="196" t="s">
        <v>303</v>
      </c>
      <c r="E183" s="34">
        <v>18500</v>
      </c>
      <c r="F183" s="34">
        <v>18500</v>
      </c>
      <c r="G183" s="34">
        <v>18500</v>
      </c>
      <c r="H183" s="34">
        <v>0</v>
      </c>
      <c r="I183" s="34">
        <v>18500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187"/>
    </row>
    <row r="184" spans="1:19" s="38" customFormat="1" ht="12.75">
      <c r="A184" s="40"/>
      <c r="B184" s="40"/>
      <c r="C184" s="40"/>
      <c r="D184" s="197"/>
      <c r="E184" s="41">
        <v>12785</v>
      </c>
      <c r="F184" s="41">
        <v>12785</v>
      </c>
      <c r="G184" s="41">
        <v>12785</v>
      </c>
      <c r="H184" s="41">
        <v>0</v>
      </c>
      <c r="I184" s="41">
        <v>12785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187"/>
    </row>
    <row r="185" spans="1:19" ht="12.75">
      <c r="A185" s="33"/>
      <c r="B185" s="33">
        <v>75075</v>
      </c>
      <c r="C185" s="33"/>
      <c r="D185" s="196" t="s">
        <v>111</v>
      </c>
      <c r="E185" s="34">
        <v>98000</v>
      </c>
      <c r="F185" s="34">
        <v>98000</v>
      </c>
      <c r="G185" s="34">
        <v>98000</v>
      </c>
      <c r="H185" s="34">
        <v>6000</v>
      </c>
      <c r="I185" s="34">
        <v>92000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187"/>
    </row>
    <row r="186" spans="1:19" s="38" customFormat="1" ht="12.75">
      <c r="A186" s="40"/>
      <c r="B186" s="40"/>
      <c r="C186" s="40"/>
      <c r="D186" s="197"/>
      <c r="E186" s="41">
        <f>SUM(E188,E190,E192,E194)</f>
        <v>60019.89</v>
      </c>
      <c r="F186" s="41">
        <f aca="true" t="shared" si="22" ref="F186:R186">SUM(F188,F190,F192,F194)</f>
        <v>60019.89</v>
      </c>
      <c r="G186" s="41">
        <f t="shared" si="22"/>
        <v>60019.89</v>
      </c>
      <c r="H186" s="41">
        <f t="shared" si="22"/>
        <v>6000</v>
      </c>
      <c r="I186" s="41">
        <f t="shared" si="22"/>
        <v>54019.89</v>
      </c>
      <c r="J186" s="41">
        <f t="shared" si="22"/>
        <v>0</v>
      </c>
      <c r="K186" s="41">
        <f t="shared" si="22"/>
        <v>0</v>
      </c>
      <c r="L186" s="41">
        <f t="shared" si="22"/>
        <v>0</v>
      </c>
      <c r="M186" s="41">
        <f t="shared" si="22"/>
        <v>0</v>
      </c>
      <c r="N186" s="41">
        <f t="shared" si="22"/>
        <v>0</v>
      </c>
      <c r="O186" s="41">
        <f t="shared" si="22"/>
        <v>0</v>
      </c>
      <c r="P186" s="41">
        <f t="shared" si="22"/>
        <v>0</v>
      </c>
      <c r="Q186" s="41">
        <f t="shared" si="22"/>
        <v>0</v>
      </c>
      <c r="R186" s="41">
        <f t="shared" si="22"/>
        <v>0</v>
      </c>
      <c r="S186" s="187"/>
    </row>
    <row r="187" spans="1:19" ht="12.75">
      <c r="A187" s="33"/>
      <c r="B187" s="33"/>
      <c r="C187" s="33">
        <v>4090</v>
      </c>
      <c r="D187" s="196" t="s">
        <v>420</v>
      </c>
      <c r="E187" s="34">
        <v>6000</v>
      </c>
      <c r="F187" s="34">
        <v>6000</v>
      </c>
      <c r="G187" s="34">
        <v>6000</v>
      </c>
      <c r="H187" s="34">
        <v>6000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187"/>
    </row>
    <row r="188" spans="1:19" s="38" customFormat="1" ht="12.75">
      <c r="A188" s="40"/>
      <c r="B188" s="40"/>
      <c r="C188" s="40"/>
      <c r="D188" s="197"/>
      <c r="E188" s="41">
        <v>6000</v>
      </c>
      <c r="F188" s="41">
        <v>6000</v>
      </c>
      <c r="G188" s="41">
        <v>6000</v>
      </c>
      <c r="H188" s="41">
        <v>6000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187"/>
    </row>
    <row r="189" spans="1:19" ht="12.75">
      <c r="A189" s="33"/>
      <c r="B189" s="33"/>
      <c r="C189" s="33">
        <v>4210</v>
      </c>
      <c r="D189" s="196" t="s">
        <v>52</v>
      </c>
      <c r="E189" s="34">
        <v>6600</v>
      </c>
      <c r="F189" s="34">
        <v>6600</v>
      </c>
      <c r="G189" s="34">
        <v>6600</v>
      </c>
      <c r="H189" s="34">
        <v>0</v>
      </c>
      <c r="I189" s="34">
        <v>6600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187"/>
    </row>
    <row r="190" spans="1:19" s="38" customFormat="1" ht="12.75">
      <c r="A190" s="40"/>
      <c r="B190" s="40"/>
      <c r="C190" s="40"/>
      <c r="D190" s="197"/>
      <c r="E190" s="41">
        <v>2503.6</v>
      </c>
      <c r="F190" s="41">
        <v>2503.6</v>
      </c>
      <c r="G190" s="41">
        <v>2503.6</v>
      </c>
      <c r="H190" s="41">
        <v>0</v>
      </c>
      <c r="I190" s="41">
        <v>2503.6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187"/>
    </row>
    <row r="191" spans="1:19" ht="12.75">
      <c r="A191" s="33"/>
      <c r="B191" s="33"/>
      <c r="C191" s="33">
        <v>4300</v>
      </c>
      <c r="D191" s="196" t="s">
        <v>50</v>
      </c>
      <c r="E191" s="34">
        <v>63100</v>
      </c>
      <c r="F191" s="34">
        <v>63100</v>
      </c>
      <c r="G191" s="34">
        <v>63100</v>
      </c>
      <c r="H191" s="34">
        <v>0</v>
      </c>
      <c r="I191" s="34">
        <v>63100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187"/>
    </row>
    <row r="192" spans="1:19" s="38" customFormat="1" ht="12.75">
      <c r="A192" s="40"/>
      <c r="B192" s="40"/>
      <c r="C192" s="40"/>
      <c r="D192" s="197"/>
      <c r="E192" s="41">
        <v>38023.19</v>
      </c>
      <c r="F192" s="41">
        <v>38023.19</v>
      </c>
      <c r="G192" s="41">
        <v>38023.19</v>
      </c>
      <c r="H192" s="41">
        <v>0</v>
      </c>
      <c r="I192" s="41">
        <v>38023.19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187"/>
    </row>
    <row r="193" spans="1:19" ht="12.75">
      <c r="A193" s="33"/>
      <c r="B193" s="33"/>
      <c r="C193" s="33">
        <v>4430</v>
      </c>
      <c r="D193" s="196" t="s">
        <v>57</v>
      </c>
      <c r="E193" s="34">
        <v>22300</v>
      </c>
      <c r="F193" s="34">
        <v>22300</v>
      </c>
      <c r="G193" s="34">
        <v>22300</v>
      </c>
      <c r="H193" s="34">
        <v>0</v>
      </c>
      <c r="I193" s="34">
        <v>22300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187"/>
    </row>
    <row r="194" spans="1:19" s="38" customFormat="1" ht="12.75">
      <c r="A194" s="40"/>
      <c r="B194" s="40"/>
      <c r="C194" s="40"/>
      <c r="D194" s="197"/>
      <c r="E194" s="41">
        <v>13493.1</v>
      </c>
      <c r="F194" s="41">
        <v>13493.1</v>
      </c>
      <c r="G194" s="41">
        <v>13493.1</v>
      </c>
      <c r="H194" s="41">
        <v>0</v>
      </c>
      <c r="I194" s="41">
        <v>13493.1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187"/>
    </row>
    <row r="195" spans="1:19" ht="12.75">
      <c r="A195" s="33"/>
      <c r="B195" s="33">
        <v>75095</v>
      </c>
      <c r="C195" s="33"/>
      <c r="D195" s="196" t="s">
        <v>4</v>
      </c>
      <c r="E195" s="34">
        <v>89567</v>
      </c>
      <c r="F195" s="34">
        <v>89567</v>
      </c>
      <c r="G195" s="34">
        <v>48167</v>
      </c>
      <c r="H195" s="34">
        <v>0</v>
      </c>
      <c r="I195" s="34">
        <v>48167</v>
      </c>
      <c r="J195" s="34">
        <v>0</v>
      </c>
      <c r="K195" s="34">
        <v>41400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187"/>
    </row>
    <row r="196" spans="1:19" s="38" customFormat="1" ht="12.75">
      <c r="A196" s="40"/>
      <c r="B196" s="40"/>
      <c r="C196" s="40"/>
      <c r="D196" s="197"/>
      <c r="E196" s="41">
        <f>SUM(E198,E200,E202,E204,E206)</f>
        <v>34476.08</v>
      </c>
      <c r="F196" s="41">
        <f aca="true" t="shared" si="23" ref="F196:R196">SUM(F198,F200,F202,F204,F206)</f>
        <v>34476.08</v>
      </c>
      <c r="G196" s="41">
        <f t="shared" si="23"/>
        <v>18276.079999999998</v>
      </c>
      <c r="H196" s="41">
        <f t="shared" si="23"/>
        <v>0</v>
      </c>
      <c r="I196" s="41">
        <f t="shared" si="23"/>
        <v>18276.079999999998</v>
      </c>
      <c r="J196" s="41">
        <f t="shared" si="23"/>
        <v>0</v>
      </c>
      <c r="K196" s="41">
        <f t="shared" si="23"/>
        <v>16200</v>
      </c>
      <c r="L196" s="41">
        <f t="shared" si="23"/>
        <v>0</v>
      </c>
      <c r="M196" s="41">
        <f t="shared" si="23"/>
        <v>0</v>
      </c>
      <c r="N196" s="41">
        <f t="shared" si="23"/>
        <v>0</v>
      </c>
      <c r="O196" s="41">
        <f t="shared" si="23"/>
        <v>0</v>
      </c>
      <c r="P196" s="41">
        <f t="shared" si="23"/>
        <v>0</v>
      </c>
      <c r="Q196" s="41">
        <f t="shared" si="23"/>
        <v>0</v>
      </c>
      <c r="R196" s="41">
        <f t="shared" si="23"/>
        <v>0</v>
      </c>
      <c r="S196" s="187"/>
    </row>
    <row r="197" spans="1:19" ht="12.75">
      <c r="A197" s="33"/>
      <c r="B197" s="33"/>
      <c r="C197" s="33">
        <v>3030</v>
      </c>
      <c r="D197" s="196" t="s">
        <v>293</v>
      </c>
      <c r="E197" s="34">
        <v>41400</v>
      </c>
      <c r="F197" s="34">
        <v>41400</v>
      </c>
      <c r="G197" s="34">
        <v>0</v>
      </c>
      <c r="H197" s="34">
        <v>0</v>
      </c>
      <c r="I197" s="34">
        <v>0</v>
      </c>
      <c r="J197" s="34">
        <v>0</v>
      </c>
      <c r="K197" s="34">
        <v>41400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187"/>
    </row>
    <row r="198" spans="1:19" s="38" customFormat="1" ht="12.75">
      <c r="A198" s="40"/>
      <c r="B198" s="40"/>
      <c r="C198" s="40"/>
      <c r="D198" s="197"/>
      <c r="E198" s="41">
        <v>16200</v>
      </c>
      <c r="F198" s="41">
        <v>16200</v>
      </c>
      <c r="G198" s="41">
        <v>0</v>
      </c>
      <c r="H198" s="41">
        <v>0</v>
      </c>
      <c r="I198" s="41">
        <v>0</v>
      </c>
      <c r="J198" s="41">
        <v>0</v>
      </c>
      <c r="K198" s="41">
        <v>16200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187"/>
    </row>
    <row r="199" spans="1:19" ht="12.75">
      <c r="A199" s="33"/>
      <c r="B199" s="33"/>
      <c r="C199" s="33">
        <v>4210</v>
      </c>
      <c r="D199" s="196" t="s">
        <v>52</v>
      </c>
      <c r="E199" s="34">
        <v>33399</v>
      </c>
      <c r="F199" s="34">
        <v>33399</v>
      </c>
      <c r="G199" s="34">
        <v>33399</v>
      </c>
      <c r="H199" s="34">
        <v>0</v>
      </c>
      <c r="I199" s="34">
        <v>33399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187"/>
    </row>
    <row r="200" spans="1:19" s="38" customFormat="1" ht="12.75">
      <c r="A200" s="40"/>
      <c r="B200" s="40"/>
      <c r="C200" s="40"/>
      <c r="D200" s="197"/>
      <c r="E200" s="41">
        <v>12623.46</v>
      </c>
      <c r="F200" s="41">
        <v>12623.46</v>
      </c>
      <c r="G200" s="41">
        <v>12623.46</v>
      </c>
      <c r="H200" s="41">
        <v>0</v>
      </c>
      <c r="I200" s="41">
        <v>12623.46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187"/>
    </row>
    <row r="201" spans="1:19" ht="12.75">
      <c r="A201" s="33"/>
      <c r="B201" s="33"/>
      <c r="C201" s="33">
        <v>4260</v>
      </c>
      <c r="D201" s="196" t="s">
        <v>55</v>
      </c>
      <c r="E201" s="34">
        <v>7996</v>
      </c>
      <c r="F201" s="34">
        <v>7996</v>
      </c>
      <c r="G201" s="34">
        <v>7996</v>
      </c>
      <c r="H201" s="34">
        <v>0</v>
      </c>
      <c r="I201" s="34">
        <v>7996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187"/>
    </row>
    <row r="202" spans="1:19" s="38" customFormat="1" ht="12.75">
      <c r="A202" s="40"/>
      <c r="B202" s="40"/>
      <c r="C202" s="40"/>
      <c r="D202" s="197"/>
      <c r="E202" s="41">
        <v>3704.08</v>
      </c>
      <c r="F202" s="41">
        <v>3704.08</v>
      </c>
      <c r="G202" s="41">
        <v>3704.08</v>
      </c>
      <c r="H202" s="41">
        <v>0</v>
      </c>
      <c r="I202" s="41">
        <v>3704.08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187"/>
    </row>
    <row r="203" spans="1:19" ht="12.75">
      <c r="A203" s="33"/>
      <c r="B203" s="33"/>
      <c r="C203" s="33">
        <v>4270</v>
      </c>
      <c r="D203" s="196" t="s">
        <v>54</v>
      </c>
      <c r="E203" s="34">
        <v>500</v>
      </c>
      <c r="F203" s="34">
        <v>500</v>
      </c>
      <c r="G203" s="34">
        <v>500</v>
      </c>
      <c r="H203" s="34">
        <v>0</v>
      </c>
      <c r="I203" s="34">
        <v>500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187"/>
    </row>
    <row r="204" spans="1:19" s="38" customFormat="1" ht="12.75">
      <c r="A204" s="40"/>
      <c r="B204" s="40"/>
      <c r="C204" s="40"/>
      <c r="D204" s="197"/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187"/>
    </row>
    <row r="205" spans="1:19" ht="12.75">
      <c r="A205" s="33"/>
      <c r="B205" s="33"/>
      <c r="C205" s="33">
        <v>4300</v>
      </c>
      <c r="D205" s="196" t="s">
        <v>50</v>
      </c>
      <c r="E205" s="34">
        <v>6272</v>
      </c>
      <c r="F205" s="34">
        <v>6272</v>
      </c>
      <c r="G205" s="34">
        <v>6272</v>
      </c>
      <c r="H205" s="34">
        <v>0</v>
      </c>
      <c r="I205" s="34">
        <v>6272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187"/>
    </row>
    <row r="206" spans="1:19" s="38" customFormat="1" ht="12.75">
      <c r="A206" s="40"/>
      <c r="B206" s="40"/>
      <c r="C206" s="40"/>
      <c r="D206" s="197"/>
      <c r="E206" s="41">
        <v>1948.54</v>
      </c>
      <c r="F206" s="41">
        <v>1948.54</v>
      </c>
      <c r="G206" s="41">
        <v>1948.54</v>
      </c>
      <c r="H206" s="41">
        <v>0</v>
      </c>
      <c r="I206" s="41">
        <v>1948.54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187"/>
    </row>
    <row r="207" spans="1:19" ht="12.75">
      <c r="A207" s="33">
        <v>751</v>
      </c>
      <c r="B207" s="33"/>
      <c r="C207" s="33"/>
      <c r="D207" s="196" t="s">
        <v>168</v>
      </c>
      <c r="E207" s="34">
        <v>2324</v>
      </c>
      <c r="F207" s="34">
        <v>2324</v>
      </c>
      <c r="G207" s="34">
        <v>2324</v>
      </c>
      <c r="H207" s="34">
        <v>1613</v>
      </c>
      <c r="I207" s="34">
        <v>711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187"/>
    </row>
    <row r="208" spans="1:19" s="38" customFormat="1" ht="12.75">
      <c r="A208" s="40"/>
      <c r="B208" s="40"/>
      <c r="C208" s="40"/>
      <c r="D208" s="197"/>
      <c r="E208" s="41">
        <f>SUM(E210)</f>
        <v>0</v>
      </c>
      <c r="F208" s="41">
        <f aca="true" t="shared" si="24" ref="F208:R208">SUM(F210)</f>
        <v>0</v>
      </c>
      <c r="G208" s="41">
        <f t="shared" si="24"/>
        <v>0</v>
      </c>
      <c r="H208" s="41">
        <f t="shared" si="24"/>
        <v>0</v>
      </c>
      <c r="I208" s="41">
        <f t="shared" si="24"/>
        <v>0</v>
      </c>
      <c r="J208" s="41">
        <f t="shared" si="24"/>
        <v>0</v>
      </c>
      <c r="K208" s="41">
        <f t="shared" si="24"/>
        <v>0</v>
      </c>
      <c r="L208" s="41">
        <f t="shared" si="24"/>
        <v>0</v>
      </c>
      <c r="M208" s="41">
        <f t="shared" si="24"/>
        <v>0</v>
      </c>
      <c r="N208" s="41">
        <f t="shared" si="24"/>
        <v>0</v>
      </c>
      <c r="O208" s="41">
        <f t="shared" si="24"/>
        <v>0</v>
      </c>
      <c r="P208" s="41">
        <f t="shared" si="24"/>
        <v>0</v>
      </c>
      <c r="Q208" s="41">
        <f t="shared" si="24"/>
        <v>0</v>
      </c>
      <c r="R208" s="41">
        <f t="shared" si="24"/>
        <v>0</v>
      </c>
      <c r="S208" s="187"/>
    </row>
    <row r="209" spans="1:19" ht="16.5" customHeight="1">
      <c r="A209" s="33"/>
      <c r="B209" s="33">
        <v>75101</v>
      </c>
      <c r="C209" s="33"/>
      <c r="D209" s="196" t="s">
        <v>118</v>
      </c>
      <c r="E209" s="34">
        <v>2324</v>
      </c>
      <c r="F209" s="34">
        <v>2324</v>
      </c>
      <c r="G209" s="34">
        <v>2324</v>
      </c>
      <c r="H209" s="34">
        <v>1613</v>
      </c>
      <c r="I209" s="34">
        <v>711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187"/>
    </row>
    <row r="210" spans="1:19" s="38" customFormat="1" ht="15" customHeight="1">
      <c r="A210" s="40"/>
      <c r="B210" s="40"/>
      <c r="C210" s="40"/>
      <c r="D210" s="197"/>
      <c r="E210" s="41">
        <f>SUM(E212,E214,E216,E218)</f>
        <v>0</v>
      </c>
      <c r="F210" s="41">
        <f aca="true" t="shared" si="25" ref="F210:R210">SUM(F212,F214,F216,F218)</f>
        <v>0</v>
      </c>
      <c r="G210" s="41">
        <f t="shared" si="25"/>
        <v>0</v>
      </c>
      <c r="H210" s="41">
        <f t="shared" si="25"/>
        <v>0</v>
      </c>
      <c r="I210" s="41">
        <f t="shared" si="25"/>
        <v>0</v>
      </c>
      <c r="J210" s="41">
        <f t="shared" si="25"/>
        <v>0</v>
      </c>
      <c r="K210" s="41">
        <f t="shared" si="25"/>
        <v>0</v>
      </c>
      <c r="L210" s="41">
        <f t="shared" si="25"/>
        <v>0</v>
      </c>
      <c r="M210" s="41">
        <f t="shared" si="25"/>
        <v>0</v>
      </c>
      <c r="N210" s="41">
        <f t="shared" si="25"/>
        <v>0</v>
      </c>
      <c r="O210" s="41">
        <f t="shared" si="25"/>
        <v>0</v>
      </c>
      <c r="P210" s="41">
        <f t="shared" si="25"/>
        <v>0</v>
      </c>
      <c r="Q210" s="41">
        <f t="shared" si="25"/>
        <v>0</v>
      </c>
      <c r="R210" s="41">
        <f t="shared" si="25"/>
        <v>0</v>
      </c>
      <c r="S210" s="187"/>
    </row>
    <row r="211" spans="1:19" ht="12.75">
      <c r="A211" s="33"/>
      <c r="B211" s="33"/>
      <c r="C211" s="33">
        <v>4110</v>
      </c>
      <c r="D211" s="196" t="s">
        <v>64</v>
      </c>
      <c r="E211" s="34">
        <v>209</v>
      </c>
      <c r="F211" s="34">
        <v>209</v>
      </c>
      <c r="G211" s="34">
        <v>209</v>
      </c>
      <c r="H211" s="34">
        <v>209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187"/>
    </row>
    <row r="212" spans="1:19" s="38" customFormat="1" ht="12.75">
      <c r="A212" s="40"/>
      <c r="B212" s="40"/>
      <c r="C212" s="40"/>
      <c r="D212" s="197"/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187"/>
    </row>
    <row r="213" spans="1:19" ht="12.75">
      <c r="A213" s="33"/>
      <c r="B213" s="33"/>
      <c r="C213" s="33">
        <v>4120</v>
      </c>
      <c r="D213" s="196" t="s">
        <v>65</v>
      </c>
      <c r="E213" s="34">
        <v>34</v>
      </c>
      <c r="F213" s="34">
        <v>34</v>
      </c>
      <c r="G213" s="34">
        <v>34</v>
      </c>
      <c r="H213" s="34">
        <v>34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187"/>
    </row>
    <row r="214" spans="1:19" s="38" customFormat="1" ht="12.75">
      <c r="A214" s="40"/>
      <c r="B214" s="40"/>
      <c r="C214" s="40"/>
      <c r="D214" s="197"/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187"/>
    </row>
    <row r="215" spans="1:19" ht="12.75">
      <c r="A215" s="33"/>
      <c r="B215" s="33"/>
      <c r="C215" s="33">
        <v>4170</v>
      </c>
      <c r="D215" s="196" t="s">
        <v>70</v>
      </c>
      <c r="E215" s="34">
        <v>1370</v>
      </c>
      <c r="F215" s="34">
        <v>1370</v>
      </c>
      <c r="G215" s="34">
        <v>1370</v>
      </c>
      <c r="H215" s="34">
        <v>1370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187"/>
    </row>
    <row r="216" spans="1:19" s="38" customFormat="1" ht="12.75">
      <c r="A216" s="40"/>
      <c r="B216" s="40"/>
      <c r="C216" s="40"/>
      <c r="D216" s="197"/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187"/>
    </row>
    <row r="217" spans="1:19" ht="12.75">
      <c r="A217" s="33"/>
      <c r="B217" s="33"/>
      <c r="C217" s="33">
        <v>4210</v>
      </c>
      <c r="D217" s="196" t="s">
        <v>52</v>
      </c>
      <c r="E217" s="34">
        <v>711</v>
      </c>
      <c r="F217" s="34">
        <v>711</v>
      </c>
      <c r="G217" s="34">
        <v>711</v>
      </c>
      <c r="H217" s="34">
        <v>0</v>
      </c>
      <c r="I217" s="34">
        <v>711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187"/>
    </row>
    <row r="218" spans="1:19" s="38" customFormat="1" ht="12.75">
      <c r="A218" s="40"/>
      <c r="B218" s="40"/>
      <c r="C218" s="40"/>
      <c r="D218" s="197"/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187"/>
    </row>
    <row r="219" spans="1:19" ht="12.75">
      <c r="A219" s="33">
        <v>752</v>
      </c>
      <c r="B219" s="33"/>
      <c r="C219" s="33"/>
      <c r="D219" s="196" t="s">
        <v>115</v>
      </c>
      <c r="E219" s="34">
        <v>1200</v>
      </c>
      <c r="F219" s="34">
        <v>1200</v>
      </c>
      <c r="G219" s="34">
        <v>1200</v>
      </c>
      <c r="H219" s="34">
        <v>0</v>
      </c>
      <c r="I219" s="34">
        <v>1200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187"/>
    </row>
    <row r="220" spans="1:19" s="38" customFormat="1" ht="12.75">
      <c r="A220" s="40"/>
      <c r="B220" s="40"/>
      <c r="C220" s="40"/>
      <c r="D220" s="197"/>
      <c r="E220" s="41">
        <f>SUM(E222)</f>
        <v>0</v>
      </c>
      <c r="F220" s="41">
        <f aca="true" t="shared" si="26" ref="F220:R220">SUM(F222)</f>
        <v>0</v>
      </c>
      <c r="G220" s="41">
        <f t="shared" si="26"/>
        <v>0</v>
      </c>
      <c r="H220" s="41">
        <f t="shared" si="26"/>
        <v>0</v>
      </c>
      <c r="I220" s="41">
        <f t="shared" si="26"/>
        <v>0</v>
      </c>
      <c r="J220" s="41">
        <f t="shared" si="26"/>
        <v>0</v>
      </c>
      <c r="K220" s="41">
        <f t="shared" si="26"/>
        <v>0</v>
      </c>
      <c r="L220" s="41">
        <f t="shared" si="26"/>
        <v>0</v>
      </c>
      <c r="M220" s="41">
        <f t="shared" si="26"/>
        <v>0</v>
      </c>
      <c r="N220" s="41">
        <f t="shared" si="26"/>
        <v>0</v>
      </c>
      <c r="O220" s="41">
        <f t="shared" si="26"/>
        <v>0</v>
      </c>
      <c r="P220" s="41">
        <f t="shared" si="26"/>
        <v>0</v>
      </c>
      <c r="Q220" s="41">
        <f t="shared" si="26"/>
        <v>0</v>
      </c>
      <c r="R220" s="41">
        <f t="shared" si="26"/>
        <v>0</v>
      </c>
      <c r="S220" s="187"/>
    </row>
    <row r="221" spans="1:19" ht="12.75">
      <c r="A221" s="33"/>
      <c r="B221" s="33">
        <v>75212</v>
      </c>
      <c r="C221" s="33"/>
      <c r="D221" s="196" t="s">
        <v>116</v>
      </c>
      <c r="E221" s="34">
        <v>1200</v>
      </c>
      <c r="F221" s="34">
        <v>1200</v>
      </c>
      <c r="G221" s="34">
        <v>1200</v>
      </c>
      <c r="H221" s="34">
        <v>0</v>
      </c>
      <c r="I221" s="34">
        <v>1200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187"/>
    </row>
    <row r="222" spans="1:19" s="38" customFormat="1" ht="12.75">
      <c r="A222" s="40"/>
      <c r="B222" s="40"/>
      <c r="C222" s="40"/>
      <c r="D222" s="197"/>
      <c r="E222" s="41">
        <f>SUM(E224)</f>
        <v>0</v>
      </c>
      <c r="F222" s="41">
        <f aca="true" t="shared" si="27" ref="F222:R222">SUM(F224)</f>
        <v>0</v>
      </c>
      <c r="G222" s="41">
        <f t="shared" si="27"/>
        <v>0</v>
      </c>
      <c r="H222" s="41">
        <f t="shared" si="27"/>
        <v>0</v>
      </c>
      <c r="I222" s="41">
        <f t="shared" si="27"/>
        <v>0</v>
      </c>
      <c r="J222" s="41">
        <f t="shared" si="27"/>
        <v>0</v>
      </c>
      <c r="K222" s="41">
        <f t="shared" si="27"/>
        <v>0</v>
      </c>
      <c r="L222" s="41">
        <f t="shared" si="27"/>
        <v>0</v>
      </c>
      <c r="M222" s="41">
        <f t="shared" si="27"/>
        <v>0</v>
      </c>
      <c r="N222" s="41">
        <f t="shared" si="27"/>
        <v>0</v>
      </c>
      <c r="O222" s="41">
        <f t="shared" si="27"/>
        <v>0</v>
      </c>
      <c r="P222" s="41">
        <f t="shared" si="27"/>
        <v>0</v>
      </c>
      <c r="Q222" s="41">
        <f t="shared" si="27"/>
        <v>0</v>
      </c>
      <c r="R222" s="41">
        <f t="shared" si="27"/>
        <v>0</v>
      </c>
      <c r="S222" s="187"/>
    </row>
    <row r="223" spans="1:19" ht="12.75">
      <c r="A223" s="33"/>
      <c r="B223" s="33"/>
      <c r="C223" s="33">
        <v>4700</v>
      </c>
      <c r="D223" s="196" t="s">
        <v>303</v>
      </c>
      <c r="E223" s="34">
        <v>1200</v>
      </c>
      <c r="F223" s="34">
        <v>1200</v>
      </c>
      <c r="G223" s="34">
        <v>1200</v>
      </c>
      <c r="H223" s="34">
        <v>0</v>
      </c>
      <c r="I223" s="34">
        <v>1200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187"/>
    </row>
    <row r="224" spans="1:19" s="38" customFormat="1" ht="12.75">
      <c r="A224" s="40"/>
      <c r="B224" s="40"/>
      <c r="C224" s="40"/>
      <c r="D224" s="197"/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187"/>
    </row>
    <row r="225" spans="1:19" ht="12.75">
      <c r="A225" s="33">
        <v>754</v>
      </c>
      <c r="B225" s="33"/>
      <c r="C225" s="33"/>
      <c r="D225" s="196" t="s">
        <v>11</v>
      </c>
      <c r="E225" s="34">
        <v>551645</v>
      </c>
      <c r="F225" s="34">
        <v>502945</v>
      </c>
      <c r="G225" s="34">
        <v>485945</v>
      </c>
      <c r="H225" s="34">
        <v>316340</v>
      </c>
      <c r="I225" s="34">
        <v>169605</v>
      </c>
      <c r="J225" s="34">
        <v>0</v>
      </c>
      <c r="K225" s="34">
        <v>17000</v>
      </c>
      <c r="L225" s="34">
        <v>0</v>
      </c>
      <c r="M225" s="34">
        <v>0</v>
      </c>
      <c r="N225" s="34">
        <v>0</v>
      </c>
      <c r="O225" s="34">
        <v>48700</v>
      </c>
      <c r="P225" s="34">
        <v>48700</v>
      </c>
      <c r="Q225" s="34">
        <v>0</v>
      </c>
      <c r="R225" s="34">
        <v>0</v>
      </c>
      <c r="S225" s="187"/>
    </row>
    <row r="226" spans="1:19" s="38" customFormat="1" ht="12.75">
      <c r="A226" s="40"/>
      <c r="B226" s="40"/>
      <c r="C226" s="40"/>
      <c r="D226" s="197"/>
      <c r="E226" s="41">
        <f>SUM(E228,E232,E256,E262,E296)</f>
        <v>302401.02</v>
      </c>
      <c r="F226" s="41">
        <f aca="true" t="shared" si="28" ref="F226:R226">SUM(F228,F232,F256,F262,F296)</f>
        <v>262137.63000000003</v>
      </c>
      <c r="G226" s="41">
        <f t="shared" si="28"/>
        <v>255615.57</v>
      </c>
      <c r="H226" s="41">
        <f t="shared" si="28"/>
        <v>171362.74000000002</v>
      </c>
      <c r="I226" s="41">
        <f t="shared" si="28"/>
        <v>84252.83000000002</v>
      </c>
      <c r="J226" s="41">
        <f t="shared" si="28"/>
        <v>0</v>
      </c>
      <c r="K226" s="41">
        <f t="shared" si="28"/>
        <v>6522.0599999999995</v>
      </c>
      <c r="L226" s="41">
        <f t="shared" si="28"/>
        <v>0</v>
      </c>
      <c r="M226" s="41">
        <f t="shared" si="28"/>
        <v>0</v>
      </c>
      <c r="N226" s="41">
        <f t="shared" si="28"/>
        <v>0</v>
      </c>
      <c r="O226" s="41">
        <f t="shared" si="28"/>
        <v>40263.39</v>
      </c>
      <c r="P226" s="41">
        <f t="shared" si="28"/>
        <v>40263.39</v>
      </c>
      <c r="Q226" s="41">
        <f t="shared" si="28"/>
        <v>0</v>
      </c>
      <c r="R226" s="41">
        <f t="shared" si="28"/>
        <v>0</v>
      </c>
      <c r="S226" s="187"/>
    </row>
    <row r="227" spans="1:19" ht="12.75">
      <c r="A227" s="33"/>
      <c r="B227" s="33">
        <v>75405</v>
      </c>
      <c r="C227" s="33"/>
      <c r="D227" s="196" t="s">
        <v>421</v>
      </c>
      <c r="E227" s="34">
        <v>14000</v>
      </c>
      <c r="F227" s="34">
        <v>14000</v>
      </c>
      <c r="G227" s="34">
        <v>14000</v>
      </c>
      <c r="H227" s="34">
        <v>0</v>
      </c>
      <c r="I227" s="34">
        <v>14000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187"/>
    </row>
    <row r="228" spans="1:19" s="38" customFormat="1" ht="12.75">
      <c r="A228" s="40"/>
      <c r="B228" s="40"/>
      <c r="C228" s="40"/>
      <c r="D228" s="197"/>
      <c r="E228" s="41">
        <f>SUM(E230)</f>
        <v>13000</v>
      </c>
      <c r="F228" s="41">
        <f aca="true" t="shared" si="29" ref="F228:R228">SUM(F230)</f>
        <v>13000</v>
      </c>
      <c r="G228" s="41">
        <f t="shared" si="29"/>
        <v>13000</v>
      </c>
      <c r="H228" s="41">
        <f t="shared" si="29"/>
        <v>0</v>
      </c>
      <c r="I228" s="41">
        <f t="shared" si="29"/>
        <v>13000</v>
      </c>
      <c r="J228" s="41">
        <f t="shared" si="29"/>
        <v>0</v>
      </c>
      <c r="K228" s="41">
        <f t="shared" si="29"/>
        <v>0</v>
      </c>
      <c r="L228" s="41">
        <f t="shared" si="29"/>
        <v>0</v>
      </c>
      <c r="M228" s="41">
        <f t="shared" si="29"/>
        <v>0</v>
      </c>
      <c r="N228" s="41">
        <f t="shared" si="29"/>
        <v>0</v>
      </c>
      <c r="O228" s="41">
        <f t="shared" si="29"/>
        <v>0</v>
      </c>
      <c r="P228" s="41">
        <f t="shared" si="29"/>
        <v>0</v>
      </c>
      <c r="Q228" s="41">
        <f t="shared" si="29"/>
        <v>0</v>
      </c>
      <c r="R228" s="41">
        <f t="shared" si="29"/>
        <v>0</v>
      </c>
      <c r="S228" s="187"/>
    </row>
    <row r="229" spans="1:19" ht="12.75">
      <c r="A229" s="33"/>
      <c r="B229" s="33"/>
      <c r="C229" s="33">
        <v>3000</v>
      </c>
      <c r="D229" s="196" t="s">
        <v>422</v>
      </c>
      <c r="E229" s="34">
        <v>14000</v>
      </c>
      <c r="F229" s="34">
        <v>14000</v>
      </c>
      <c r="G229" s="34">
        <v>14000</v>
      </c>
      <c r="H229" s="34">
        <v>0</v>
      </c>
      <c r="I229" s="34">
        <v>14000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187"/>
    </row>
    <row r="230" spans="1:19" s="38" customFormat="1" ht="12.75">
      <c r="A230" s="40"/>
      <c r="B230" s="40"/>
      <c r="C230" s="40"/>
      <c r="D230" s="197"/>
      <c r="E230" s="41">
        <v>13000</v>
      </c>
      <c r="F230" s="41">
        <v>13000</v>
      </c>
      <c r="G230" s="41">
        <v>13000</v>
      </c>
      <c r="H230" s="41">
        <v>0</v>
      </c>
      <c r="I230" s="41">
        <v>13000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187"/>
    </row>
    <row r="231" spans="1:19" ht="12.75">
      <c r="A231" s="33"/>
      <c r="B231" s="33">
        <v>75412</v>
      </c>
      <c r="C231" s="33"/>
      <c r="D231" s="196" t="s">
        <v>74</v>
      </c>
      <c r="E231" s="34">
        <v>189500</v>
      </c>
      <c r="F231" s="34">
        <v>140800</v>
      </c>
      <c r="G231" s="34">
        <v>133300</v>
      </c>
      <c r="H231" s="34">
        <v>37060</v>
      </c>
      <c r="I231" s="34">
        <v>96240</v>
      </c>
      <c r="J231" s="34">
        <v>0</v>
      </c>
      <c r="K231" s="34">
        <v>7500</v>
      </c>
      <c r="L231" s="34">
        <v>0</v>
      </c>
      <c r="M231" s="34">
        <v>0</v>
      </c>
      <c r="N231" s="34">
        <v>0</v>
      </c>
      <c r="O231" s="34">
        <v>48700</v>
      </c>
      <c r="P231" s="34">
        <v>48700</v>
      </c>
      <c r="Q231" s="34">
        <v>0</v>
      </c>
      <c r="R231" s="34">
        <v>0</v>
      </c>
      <c r="S231" s="187"/>
    </row>
    <row r="232" spans="1:19" s="38" customFormat="1" ht="12.75">
      <c r="A232" s="40"/>
      <c r="B232" s="40"/>
      <c r="C232" s="40"/>
      <c r="D232" s="197"/>
      <c r="E232" s="41">
        <f>SUM(E234,E236,E238,E240,E242,E244,E246,E248,E250,E252,E254)</f>
        <v>114651.63</v>
      </c>
      <c r="F232" s="41">
        <f aca="true" t="shared" si="30" ref="F232:R232">SUM(F234,F236,F238,F240,F242,F244,F246,F248,F250,F252,F254)</f>
        <v>74388.24</v>
      </c>
      <c r="G232" s="41">
        <f t="shared" si="30"/>
        <v>71813.23999999999</v>
      </c>
      <c r="H232" s="41">
        <f t="shared" si="30"/>
        <v>18183.26</v>
      </c>
      <c r="I232" s="41">
        <f t="shared" si="30"/>
        <v>53629.98</v>
      </c>
      <c r="J232" s="41">
        <f t="shared" si="30"/>
        <v>0</v>
      </c>
      <c r="K232" s="41">
        <f t="shared" si="30"/>
        <v>2575</v>
      </c>
      <c r="L232" s="41">
        <f t="shared" si="30"/>
        <v>0</v>
      </c>
      <c r="M232" s="41">
        <f t="shared" si="30"/>
        <v>0</v>
      </c>
      <c r="N232" s="41">
        <f t="shared" si="30"/>
        <v>0</v>
      </c>
      <c r="O232" s="41">
        <f t="shared" si="30"/>
        <v>40263.39</v>
      </c>
      <c r="P232" s="41">
        <f t="shared" si="30"/>
        <v>40263.39</v>
      </c>
      <c r="Q232" s="41">
        <f t="shared" si="30"/>
        <v>0</v>
      </c>
      <c r="R232" s="41">
        <f t="shared" si="30"/>
        <v>0</v>
      </c>
      <c r="S232" s="187"/>
    </row>
    <row r="233" spans="1:19" ht="12.75">
      <c r="A233" s="33"/>
      <c r="B233" s="33"/>
      <c r="C233" s="33">
        <v>3020</v>
      </c>
      <c r="D233" s="196" t="s">
        <v>282</v>
      </c>
      <c r="E233" s="34">
        <v>7500</v>
      </c>
      <c r="F233" s="34">
        <v>7500</v>
      </c>
      <c r="G233" s="34">
        <v>0</v>
      </c>
      <c r="H233" s="34">
        <v>0</v>
      </c>
      <c r="I233" s="34">
        <v>0</v>
      </c>
      <c r="J233" s="34">
        <v>0</v>
      </c>
      <c r="K233" s="34">
        <v>7500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187"/>
    </row>
    <row r="234" spans="1:19" s="38" customFormat="1" ht="12.75">
      <c r="A234" s="40"/>
      <c r="B234" s="40"/>
      <c r="C234" s="40"/>
      <c r="D234" s="197"/>
      <c r="E234" s="41">
        <v>2575</v>
      </c>
      <c r="F234" s="41">
        <v>2575</v>
      </c>
      <c r="G234" s="41">
        <v>0</v>
      </c>
      <c r="H234" s="41">
        <v>0</v>
      </c>
      <c r="I234" s="41">
        <v>0</v>
      </c>
      <c r="J234" s="41">
        <v>0</v>
      </c>
      <c r="K234" s="41">
        <v>2575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187"/>
    </row>
    <row r="235" spans="1:19" ht="12.75">
      <c r="A235" s="33"/>
      <c r="B235" s="33"/>
      <c r="C235" s="33">
        <v>4110</v>
      </c>
      <c r="D235" s="196" t="s">
        <v>64</v>
      </c>
      <c r="E235" s="34">
        <v>3700</v>
      </c>
      <c r="F235" s="34">
        <v>3700</v>
      </c>
      <c r="G235" s="34">
        <v>3700</v>
      </c>
      <c r="H235" s="34">
        <v>3700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187"/>
    </row>
    <row r="236" spans="1:19" s="38" customFormat="1" ht="12.75">
      <c r="A236" s="40"/>
      <c r="B236" s="40"/>
      <c r="C236" s="40"/>
      <c r="D236" s="197"/>
      <c r="E236" s="41">
        <v>1852.27</v>
      </c>
      <c r="F236" s="41">
        <v>1852.27</v>
      </c>
      <c r="G236" s="41">
        <v>1852.27</v>
      </c>
      <c r="H236" s="41">
        <v>1852.27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187"/>
    </row>
    <row r="237" spans="1:19" ht="12.75">
      <c r="A237" s="33"/>
      <c r="B237" s="33"/>
      <c r="C237" s="33">
        <v>4170</v>
      </c>
      <c r="D237" s="196" t="s">
        <v>70</v>
      </c>
      <c r="E237" s="34">
        <v>33360</v>
      </c>
      <c r="F237" s="34">
        <v>33360</v>
      </c>
      <c r="G237" s="34">
        <v>33360</v>
      </c>
      <c r="H237" s="34">
        <v>33360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187"/>
    </row>
    <row r="238" spans="1:19" s="38" customFormat="1" ht="12.75">
      <c r="A238" s="40"/>
      <c r="B238" s="40"/>
      <c r="C238" s="40"/>
      <c r="D238" s="197"/>
      <c r="E238" s="41">
        <v>16330.99</v>
      </c>
      <c r="F238" s="41">
        <v>16330.99</v>
      </c>
      <c r="G238" s="41">
        <v>16330.99</v>
      </c>
      <c r="H238" s="41">
        <v>16330.99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187"/>
    </row>
    <row r="239" spans="1:19" ht="12.75">
      <c r="A239" s="33"/>
      <c r="B239" s="33"/>
      <c r="C239" s="33">
        <v>4210</v>
      </c>
      <c r="D239" s="196" t="s">
        <v>52</v>
      </c>
      <c r="E239" s="34">
        <v>51050</v>
      </c>
      <c r="F239" s="34">
        <v>51050</v>
      </c>
      <c r="G239" s="34">
        <v>51050</v>
      </c>
      <c r="H239" s="34">
        <v>0</v>
      </c>
      <c r="I239" s="34">
        <v>51050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187"/>
    </row>
    <row r="240" spans="1:19" s="38" customFormat="1" ht="12.75">
      <c r="A240" s="40"/>
      <c r="B240" s="40"/>
      <c r="C240" s="40"/>
      <c r="D240" s="197"/>
      <c r="E240" s="41">
        <v>31191.53</v>
      </c>
      <c r="F240" s="41">
        <v>31191.53</v>
      </c>
      <c r="G240" s="41">
        <v>31191.53</v>
      </c>
      <c r="H240" s="41">
        <v>0</v>
      </c>
      <c r="I240" s="41">
        <v>31191.53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187"/>
    </row>
    <row r="241" spans="1:19" ht="12.75">
      <c r="A241" s="33"/>
      <c r="B241" s="33"/>
      <c r="C241" s="33">
        <v>4260</v>
      </c>
      <c r="D241" s="196" t="s">
        <v>55</v>
      </c>
      <c r="E241" s="34">
        <v>17000</v>
      </c>
      <c r="F241" s="34">
        <v>17000</v>
      </c>
      <c r="G241" s="34">
        <v>17000</v>
      </c>
      <c r="H241" s="34">
        <v>0</v>
      </c>
      <c r="I241" s="34">
        <v>17000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187"/>
    </row>
    <row r="242" spans="1:19" s="38" customFormat="1" ht="12.75">
      <c r="A242" s="40"/>
      <c r="B242" s="40"/>
      <c r="C242" s="40"/>
      <c r="D242" s="197"/>
      <c r="E242" s="41">
        <v>9721.29</v>
      </c>
      <c r="F242" s="41">
        <v>9721.29</v>
      </c>
      <c r="G242" s="41">
        <v>9721.29</v>
      </c>
      <c r="H242" s="41">
        <v>0</v>
      </c>
      <c r="I242" s="41">
        <v>9721.29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187"/>
    </row>
    <row r="243" spans="1:19" ht="12.75">
      <c r="A243" s="33"/>
      <c r="B243" s="33"/>
      <c r="C243" s="33">
        <v>4270</v>
      </c>
      <c r="D243" s="196" t="s">
        <v>54</v>
      </c>
      <c r="E243" s="34">
        <v>5650</v>
      </c>
      <c r="F243" s="34">
        <v>5650</v>
      </c>
      <c r="G243" s="34">
        <v>5650</v>
      </c>
      <c r="H243" s="34">
        <v>0</v>
      </c>
      <c r="I243" s="34">
        <v>5650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187"/>
    </row>
    <row r="244" spans="1:19" s="38" customFormat="1" ht="12.75">
      <c r="A244" s="40"/>
      <c r="B244" s="40"/>
      <c r="C244" s="40"/>
      <c r="D244" s="197"/>
      <c r="E244" s="41">
        <v>196.8</v>
      </c>
      <c r="F244" s="41">
        <v>196.8</v>
      </c>
      <c r="G244" s="41">
        <v>196.8</v>
      </c>
      <c r="H244" s="41">
        <v>0</v>
      </c>
      <c r="I244" s="41">
        <v>196.8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187"/>
    </row>
    <row r="245" spans="1:19" ht="12.75">
      <c r="A245" s="33"/>
      <c r="B245" s="33"/>
      <c r="C245" s="33">
        <v>4280</v>
      </c>
      <c r="D245" s="196" t="s">
        <v>71</v>
      </c>
      <c r="E245" s="34">
        <v>6900</v>
      </c>
      <c r="F245" s="34">
        <v>6900</v>
      </c>
      <c r="G245" s="34">
        <v>6900</v>
      </c>
      <c r="H245" s="34">
        <v>0</v>
      </c>
      <c r="I245" s="34">
        <v>6900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187"/>
    </row>
    <row r="246" spans="1:19" s="38" customFormat="1" ht="12.75">
      <c r="A246" s="40"/>
      <c r="B246" s="40"/>
      <c r="C246" s="40"/>
      <c r="D246" s="197"/>
      <c r="E246" s="41">
        <v>738</v>
      </c>
      <c r="F246" s="41">
        <v>738</v>
      </c>
      <c r="G246" s="41">
        <v>738</v>
      </c>
      <c r="H246" s="41">
        <v>0</v>
      </c>
      <c r="I246" s="41">
        <v>738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187"/>
    </row>
    <row r="247" spans="1:19" ht="12.75">
      <c r="A247" s="33"/>
      <c r="B247" s="33"/>
      <c r="C247" s="33">
        <v>4300</v>
      </c>
      <c r="D247" s="196" t="s">
        <v>50</v>
      </c>
      <c r="E247" s="34">
        <v>2000</v>
      </c>
      <c r="F247" s="34">
        <v>2000</v>
      </c>
      <c r="G247" s="34">
        <v>2000</v>
      </c>
      <c r="H247" s="34">
        <v>0</v>
      </c>
      <c r="I247" s="34">
        <v>2000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187"/>
    </row>
    <row r="248" spans="1:19" s="38" customFormat="1" ht="12.75">
      <c r="A248" s="40"/>
      <c r="B248" s="40"/>
      <c r="C248" s="40"/>
      <c r="D248" s="197"/>
      <c r="E248" s="41">
        <v>602.61</v>
      </c>
      <c r="F248" s="41">
        <v>602.61</v>
      </c>
      <c r="G248" s="41">
        <v>602.61</v>
      </c>
      <c r="H248" s="41">
        <v>0</v>
      </c>
      <c r="I248" s="41">
        <v>602.61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187"/>
    </row>
    <row r="249" spans="1:19" ht="12.75">
      <c r="A249" s="33"/>
      <c r="B249" s="33"/>
      <c r="C249" s="33">
        <v>4360</v>
      </c>
      <c r="D249" s="196" t="s">
        <v>299</v>
      </c>
      <c r="E249" s="34">
        <v>840</v>
      </c>
      <c r="F249" s="34">
        <v>840</v>
      </c>
      <c r="G249" s="34">
        <v>840</v>
      </c>
      <c r="H249" s="34">
        <v>0</v>
      </c>
      <c r="I249" s="34">
        <v>840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187"/>
    </row>
    <row r="250" spans="1:19" s="38" customFormat="1" ht="12.75">
      <c r="A250" s="40"/>
      <c r="B250" s="40"/>
      <c r="C250" s="40"/>
      <c r="D250" s="197"/>
      <c r="E250" s="41">
        <v>413.29</v>
      </c>
      <c r="F250" s="41">
        <v>413.29</v>
      </c>
      <c r="G250" s="41">
        <v>413.29</v>
      </c>
      <c r="H250" s="41">
        <v>0</v>
      </c>
      <c r="I250" s="41">
        <v>413.29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187"/>
    </row>
    <row r="251" spans="1:19" ht="12.75">
      <c r="A251" s="33"/>
      <c r="B251" s="33"/>
      <c r="C251" s="33">
        <v>4430</v>
      </c>
      <c r="D251" s="196" t="s">
        <v>57</v>
      </c>
      <c r="E251" s="34">
        <v>12800</v>
      </c>
      <c r="F251" s="34">
        <v>12800</v>
      </c>
      <c r="G251" s="34">
        <v>12800</v>
      </c>
      <c r="H251" s="34">
        <v>0</v>
      </c>
      <c r="I251" s="34">
        <v>12800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187"/>
    </row>
    <row r="252" spans="1:19" s="38" customFormat="1" ht="12.75">
      <c r="A252" s="40"/>
      <c r="B252" s="40"/>
      <c r="C252" s="40"/>
      <c r="D252" s="197"/>
      <c r="E252" s="41">
        <v>10766.46</v>
      </c>
      <c r="F252" s="41">
        <v>10766.46</v>
      </c>
      <c r="G252" s="41">
        <v>10766.46</v>
      </c>
      <c r="H252" s="41">
        <v>0</v>
      </c>
      <c r="I252" s="41">
        <v>10766.46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187"/>
    </row>
    <row r="253" spans="1:19" ht="12.75">
      <c r="A253" s="33"/>
      <c r="B253" s="33"/>
      <c r="C253" s="33">
        <v>6050</v>
      </c>
      <c r="D253" s="196" t="s">
        <v>53</v>
      </c>
      <c r="E253" s="34">
        <v>48700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48700</v>
      </c>
      <c r="P253" s="34">
        <v>48700</v>
      </c>
      <c r="Q253" s="34">
        <v>0</v>
      </c>
      <c r="R253" s="34">
        <v>0</v>
      </c>
      <c r="S253" s="187"/>
    </row>
    <row r="254" spans="1:19" s="38" customFormat="1" ht="12.75">
      <c r="A254" s="40"/>
      <c r="B254" s="40"/>
      <c r="C254" s="40"/>
      <c r="D254" s="197"/>
      <c r="E254" s="41">
        <v>40263.39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40263.39</v>
      </c>
      <c r="P254" s="41">
        <v>40263.39</v>
      </c>
      <c r="Q254" s="41">
        <v>0</v>
      </c>
      <c r="R254" s="41">
        <v>0</v>
      </c>
      <c r="S254" s="187"/>
    </row>
    <row r="255" spans="1:19" ht="12.75">
      <c r="A255" s="33"/>
      <c r="B255" s="33">
        <v>75414</v>
      </c>
      <c r="C255" s="33"/>
      <c r="D255" s="196" t="s">
        <v>12</v>
      </c>
      <c r="E255" s="34">
        <v>8000</v>
      </c>
      <c r="F255" s="34">
        <v>8000</v>
      </c>
      <c r="G255" s="34">
        <v>8000</v>
      </c>
      <c r="H255" s="34">
        <v>0</v>
      </c>
      <c r="I255" s="34">
        <v>8000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187"/>
    </row>
    <row r="256" spans="1:19" s="38" customFormat="1" ht="12.75">
      <c r="A256" s="40"/>
      <c r="B256" s="40"/>
      <c r="C256" s="40"/>
      <c r="D256" s="197"/>
      <c r="E256" s="41">
        <f>SUM(E258,E260)</f>
        <v>503.70000000000005</v>
      </c>
      <c r="F256" s="41">
        <f aca="true" t="shared" si="31" ref="F256:R256">SUM(F258,F260)</f>
        <v>503.70000000000005</v>
      </c>
      <c r="G256" s="41">
        <f t="shared" si="31"/>
        <v>503.70000000000005</v>
      </c>
      <c r="H256" s="41">
        <f t="shared" si="31"/>
        <v>0</v>
      </c>
      <c r="I256" s="41">
        <f t="shared" si="31"/>
        <v>503.70000000000005</v>
      </c>
      <c r="J256" s="41">
        <f t="shared" si="31"/>
        <v>0</v>
      </c>
      <c r="K256" s="41">
        <f t="shared" si="31"/>
        <v>0</v>
      </c>
      <c r="L256" s="41">
        <f t="shared" si="31"/>
        <v>0</v>
      </c>
      <c r="M256" s="41">
        <f t="shared" si="31"/>
        <v>0</v>
      </c>
      <c r="N256" s="41">
        <f t="shared" si="31"/>
        <v>0</v>
      </c>
      <c r="O256" s="41">
        <f t="shared" si="31"/>
        <v>0</v>
      </c>
      <c r="P256" s="41">
        <f t="shared" si="31"/>
        <v>0</v>
      </c>
      <c r="Q256" s="41">
        <f t="shared" si="31"/>
        <v>0</v>
      </c>
      <c r="R256" s="41">
        <f t="shared" si="31"/>
        <v>0</v>
      </c>
      <c r="S256" s="187"/>
    </row>
    <row r="257" spans="1:19" ht="12.75">
      <c r="A257" s="33"/>
      <c r="B257" s="33"/>
      <c r="C257" s="33">
        <v>4210</v>
      </c>
      <c r="D257" s="196" t="s">
        <v>52</v>
      </c>
      <c r="E257" s="34">
        <v>3000</v>
      </c>
      <c r="F257" s="34">
        <v>3000</v>
      </c>
      <c r="G257" s="34">
        <v>3000</v>
      </c>
      <c r="H257" s="34">
        <v>0</v>
      </c>
      <c r="I257" s="34">
        <v>3000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187"/>
    </row>
    <row r="258" spans="1:19" s="38" customFormat="1" ht="12.75">
      <c r="A258" s="40"/>
      <c r="B258" s="40"/>
      <c r="C258" s="40"/>
      <c r="D258" s="197"/>
      <c r="E258" s="41">
        <v>239.1</v>
      </c>
      <c r="F258" s="41">
        <v>239.1</v>
      </c>
      <c r="G258" s="41">
        <v>239.1</v>
      </c>
      <c r="H258" s="41">
        <v>0</v>
      </c>
      <c r="I258" s="41">
        <v>239.1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187"/>
    </row>
    <row r="259" spans="1:19" ht="12.75">
      <c r="A259" s="33"/>
      <c r="B259" s="33"/>
      <c r="C259" s="33">
        <v>4300</v>
      </c>
      <c r="D259" s="196" t="s">
        <v>50</v>
      </c>
      <c r="E259" s="34">
        <v>5000</v>
      </c>
      <c r="F259" s="34">
        <v>5000</v>
      </c>
      <c r="G259" s="34">
        <v>5000</v>
      </c>
      <c r="H259" s="34">
        <v>0</v>
      </c>
      <c r="I259" s="34">
        <v>5000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187"/>
    </row>
    <row r="260" spans="1:19" s="38" customFormat="1" ht="12.75">
      <c r="A260" s="40"/>
      <c r="B260" s="40"/>
      <c r="C260" s="40"/>
      <c r="D260" s="197"/>
      <c r="E260" s="41">
        <v>264.6</v>
      </c>
      <c r="F260" s="41">
        <v>264.6</v>
      </c>
      <c r="G260" s="41">
        <v>264.6</v>
      </c>
      <c r="H260" s="41">
        <v>0</v>
      </c>
      <c r="I260" s="41">
        <v>264.6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187"/>
    </row>
    <row r="261" spans="1:19" ht="12.75">
      <c r="A261" s="33"/>
      <c r="B261" s="33">
        <v>75416</v>
      </c>
      <c r="C261" s="33"/>
      <c r="D261" s="196" t="s">
        <v>379</v>
      </c>
      <c r="E261" s="34">
        <v>331145</v>
      </c>
      <c r="F261" s="34">
        <v>331145</v>
      </c>
      <c r="G261" s="34">
        <v>321645</v>
      </c>
      <c r="H261" s="34">
        <v>279280</v>
      </c>
      <c r="I261" s="34">
        <v>42365</v>
      </c>
      <c r="J261" s="34">
        <v>0</v>
      </c>
      <c r="K261" s="34">
        <v>9500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187"/>
    </row>
    <row r="262" spans="1:19" s="38" customFormat="1" ht="12.75">
      <c r="A262" s="40"/>
      <c r="B262" s="40"/>
      <c r="C262" s="40"/>
      <c r="D262" s="197"/>
      <c r="E262" s="41">
        <f>SUM(E264,E266,E268,E270,E272,E274,E276,E278,E280,E282,E284,E286,E288,E290,E292,E294)</f>
        <v>174245.69000000003</v>
      </c>
      <c r="F262" s="41">
        <f aca="true" t="shared" si="32" ref="F262:R262">SUM(F264,F266,F268,F270,F272,F274,F276,F278,F280,F282,F284,F286,F288,F290,F292,F294)</f>
        <v>174245.69000000003</v>
      </c>
      <c r="G262" s="41">
        <f t="shared" si="32"/>
        <v>170298.63000000003</v>
      </c>
      <c r="H262" s="41">
        <f t="shared" si="32"/>
        <v>153179.48</v>
      </c>
      <c r="I262" s="41">
        <f t="shared" si="32"/>
        <v>17119.15</v>
      </c>
      <c r="J262" s="41">
        <f t="shared" si="32"/>
        <v>0</v>
      </c>
      <c r="K262" s="41">
        <f t="shared" si="32"/>
        <v>3947.06</v>
      </c>
      <c r="L262" s="41">
        <f t="shared" si="32"/>
        <v>0</v>
      </c>
      <c r="M262" s="41">
        <f t="shared" si="32"/>
        <v>0</v>
      </c>
      <c r="N262" s="41">
        <f t="shared" si="32"/>
        <v>0</v>
      </c>
      <c r="O262" s="41">
        <f t="shared" si="32"/>
        <v>0</v>
      </c>
      <c r="P262" s="41">
        <f t="shared" si="32"/>
        <v>0</v>
      </c>
      <c r="Q262" s="41">
        <f t="shared" si="32"/>
        <v>0</v>
      </c>
      <c r="R262" s="41">
        <f t="shared" si="32"/>
        <v>0</v>
      </c>
      <c r="S262" s="187"/>
    </row>
    <row r="263" spans="1:19" ht="12.75">
      <c r="A263" s="33"/>
      <c r="B263" s="33"/>
      <c r="C263" s="33">
        <v>3020</v>
      </c>
      <c r="D263" s="196" t="s">
        <v>282</v>
      </c>
      <c r="E263" s="34">
        <v>9500</v>
      </c>
      <c r="F263" s="34">
        <v>9500</v>
      </c>
      <c r="G263" s="34">
        <v>0</v>
      </c>
      <c r="H263" s="34">
        <v>0</v>
      </c>
      <c r="I263" s="34">
        <v>0</v>
      </c>
      <c r="J263" s="34">
        <v>0</v>
      </c>
      <c r="K263" s="34">
        <v>9500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187"/>
    </row>
    <row r="264" spans="1:19" s="38" customFormat="1" ht="12.75">
      <c r="A264" s="40"/>
      <c r="B264" s="40"/>
      <c r="C264" s="40"/>
      <c r="D264" s="197"/>
      <c r="E264" s="41">
        <v>3947.06</v>
      </c>
      <c r="F264" s="41">
        <v>3947.06</v>
      </c>
      <c r="G264" s="41">
        <v>0</v>
      </c>
      <c r="H264" s="41">
        <v>0</v>
      </c>
      <c r="I264" s="41">
        <v>0</v>
      </c>
      <c r="J264" s="41">
        <v>0</v>
      </c>
      <c r="K264" s="41">
        <v>3947.06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187"/>
    </row>
    <row r="265" spans="1:19" ht="12.75">
      <c r="A265" s="33"/>
      <c r="B265" s="33"/>
      <c r="C265" s="33">
        <v>4010</v>
      </c>
      <c r="D265" s="196" t="s">
        <v>63</v>
      </c>
      <c r="E265" s="34">
        <v>219540</v>
      </c>
      <c r="F265" s="34">
        <v>219540</v>
      </c>
      <c r="G265" s="34">
        <v>219540</v>
      </c>
      <c r="H265" s="34">
        <v>219540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187"/>
    </row>
    <row r="266" spans="1:19" s="38" customFormat="1" ht="12.75">
      <c r="A266" s="40"/>
      <c r="B266" s="40"/>
      <c r="C266" s="40"/>
      <c r="D266" s="197"/>
      <c r="E266" s="41">
        <v>112002.03</v>
      </c>
      <c r="F266" s="41">
        <v>112002.03</v>
      </c>
      <c r="G266" s="41">
        <v>112002.03</v>
      </c>
      <c r="H266" s="41">
        <v>112002.03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187"/>
    </row>
    <row r="267" spans="1:19" ht="12.75">
      <c r="A267" s="33"/>
      <c r="B267" s="33"/>
      <c r="C267" s="33">
        <v>4040</v>
      </c>
      <c r="D267" s="196" t="s">
        <v>68</v>
      </c>
      <c r="E267" s="34">
        <v>17690</v>
      </c>
      <c r="F267" s="34">
        <v>17690</v>
      </c>
      <c r="G267" s="34">
        <v>17690</v>
      </c>
      <c r="H267" s="34">
        <v>17690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187"/>
    </row>
    <row r="268" spans="1:19" s="38" customFormat="1" ht="12.75">
      <c r="A268" s="40"/>
      <c r="B268" s="40"/>
      <c r="C268" s="40"/>
      <c r="D268" s="197"/>
      <c r="E268" s="41">
        <v>17687.32</v>
      </c>
      <c r="F268" s="41">
        <v>17687.32</v>
      </c>
      <c r="G268" s="41">
        <v>17687.32</v>
      </c>
      <c r="H268" s="41">
        <v>17687.32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187"/>
    </row>
    <row r="269" spans="1:19" ht="12.75">
      <c r="A269" s="33"/>
      <c r="B269" s="33"/>
      <c r="C269" s="33">
        <v>4110</v>
      </c>
      <c r="D269" s="196" t="s">
        <v>64</v>
      </c>
      <c r="E269" s="34">
        <v>36200</v>
      </c>
      <c r="F269" s="34">
        <v>36200</v>
      </c>
      <c r="G269" s="34">
        <v>36200</v>
      </c>
      <c r="H269" s="34">
        <v>36200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187"/>
    </row>
    <row r="270" spans="1:19" s="38" customFormat="1" ht="12.75">
      <c r="A270" s="40"/>
      <c r="B270" s="40"/>
      <c r="C270" s="40"/>
      <c r="D270" s="197"/>
      <c r="E270" s="41">
        <v>20394.07</v>
      </c>
      <c r="F270" s="41">
        <v>20394.07</v>
      </c>
      <c r="G270" s="41">
        <v>20394.07</v>
      </c>
      <c r="H270" s="41">
        <v>20394.07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187"/>
    </row>
    <row r="271" spans="1:19" ht="12.75">
      <c r="A271" s="33"/>
      <c r="B271" s="33"/>
      <c r="C271" s="33">
        <v>4120</v>
      </c>
      <c r="D271" s="196" t="s">
        <v>65</v>
      </c>
      <c r="E271" s="34">
        <v>5850</v>
      </c>
      <c r="F271" s="34">
        <v>5850</v>
      </c>
      <c r="G271" s="34">
        <v>5850</v>
      </c>
      <c r="H271" s="34">
        <v>5850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187"/>
    </row>
    <row r="272" spans="1:19" s="38" customFormat="1" ht="12.75">
      <c r="A272" s="40"/>
      <c r="B272" s="40"/>
      <c r="C272" s="40"/>
      <c r="D272" s="197"/>
      <c r="E272" s="41">
        <v>3096.06</v>
      </c>
      <c r="F272" s="41">
        <v>3096.06</v>
      </c>
      <c r="G272" s="41">
        <v>3096.06</v>
      </c>
      <c r="H272" s="41">
        <v>3096.06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187"/>
    </row>
    <row r="273" spans="1:19" ht="12.75">
      <c r="A273" s="33"/>
      <c r="B273" s="33"/>
      <c r="C273" s="33">
        <v>4210</v>
      </c>
      <c r="D273" s="196" t="s">
        <v>52</v>
      </c>
      <c r="E273" s="34">
        <v>11170</v>
      </c>
      <c r="F273" s="34">
        <v>11170</v>
      </c>
      <c r="G273" s="34">
        <v>11170</v>
      </c>
      <c r="H273" s="34">
        <v>0</v>
      </c>
      <c r="I273" s="34">
        <v>11170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187"/>
    </row>
    <row r="274" spans="1:19" s="38" customFormat="1" ht="12.75">
      <c r="A274" s="40"/>
      <c r="B274" s="40"/>
      <c r="C274" s="40"/>
      <c r="D274" s="197"/>
      <c r="E274" s="41">
        <v>5073.22</v>
      </c>
      <c r="F274" s="41">
        <v>5073.22</v>
      </c>
      <c r="G274" s="41">
        <v>5073.22</v>
      </c>
      <c r="H274" s="41">
        <v>0</v>
      </c>
      <c r="I274" s="41">
        <v>5073.22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187"/>
    </row>
    <row r="275" spans="1:19" ht="12.75">
      <c r="A275" s="33"/>
      <c r="B275" s="33"/>
      <c r="C275" s="33">
        <v>4260</v>
      </c>
      <c r="D275" s="196" t="s">
        <v>55</v>
      </c>
      <c r="E275" s="34">
        <v>13100</v>
      </c>
      <c r="F275" s="34">
        <v>13100</v>
      </c>
      <c r="G275" s="34">
        <v>13100</v>
      </c>
      <c r="H275" s="34">
        <v>0</v>
      </c>
      <c r="I275" s="34">
        <v>13100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187"/>
    </row>
    <row r="276" spans="1:19" s="38" customFormat="1" ht="12.75">
      <c r="A276" s="40"/>
      <c r="B276" s="40"/>
      <c r="C276" s="40"/>
      <c r="D276" s="197"/>
      <c r="E276" s="41">
        <v>740.07</v>
      </c>
      <c r="F276" s="41">
        <v>740.07</v>
      </c>
      <c r="G276" s="41">
        <v>740.07</v>
      </c>
      <c r="H276" s="41">
        <v>0</v>
      </c>
      <c r="I276" s="41">
        <v>740.07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187"/>
    </row>
    <row r="277" spans="1:19" ht="12.75">
      <c r="A277" s="33"/>
      <c r="B277" s="33"/>
      <c r="C277" s="33">
        <v>4280</v>
      </c>
      <c r="D277" s="196" t="s">
        <v>71</v>
      </c>
      <c r="E277" s="34">
        <v>500</v>
      </c>
      <c r="F277" s="34">
        <v>500</v>
      </c>
      <c r="G277" s="34">
        <v>500</v>
      </c>
      <c r="H277" s="34">
        <v>0</v>
      </c>
      <c r="I277" s="34">
        <v>500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187"/>
    </row>
    <row r="278" spans="1:19" s="38" customFormat="1" ht="12.75">
      <c r="A278" s="40"/>
      <c r="B278" s="40"/>
      <c r="C278" s="40"/>
      <c r="D278" s="197"/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187"/>
    </row>
    <row r="279" spans="1:19" ht="12.75">
      <c r="A279" s="33"/>
      <c r="B279" s="33"/>
      <c r="C279" s="33">
        <v>4300</v>
      </c>
      <c r="D279" s="196" t="s">
        <v>50</v>
      </c>
      <c r="E279" s="34">
        <v>1980</v>
      </c>
      <c r="F279" s="34">
        <v>1980</v>
      </c>
      <c r="G279" s="34">
        <v>1980</v>
      </c>
      <c r="H279" s="34">
        <v>0</v>
      </c>
      <c r="I279" s="34">
        <v>1980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187"/>
    </row>
    <row r="280" spans="1:19" s="38" customFormat="1" ht="11.25" customHeight="1">
      <c r="A280" s="40"/>
      <c r="B280" s="40"/>
      <c r="C280" s="40"/>
      <c r="D280" s="197"/>
      <c r="E280" s="41">
        <v>1977.36</v>
      </c>
      <c r="F280" s="41">
        <v>1977.36</v>
      </c>
      <c r="G280" s="41">
        <v>1977.36</v>
      </c>
      <c r="H280" s="41">
        <v>0</v>
      </c>
      <c r="I280" s="41">
        <v>1977.36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187"/>
    </row>
    <row r="281" spans="1:19" ht="12" customHeight="1">
      <c r="A281" s="33"/>
      <c r="B281" s="33"/>
      <c r="C281" s="33">
        <v>4350</v>
      </c>
      <c r="D281" s="196" t="s">
        <v>278</v>
      </c>
      <c r="E281" s="34">
        <v>1500</v>
      </c>
      <c r="F281" s="34">
        <v>1500</v>
      </c>
      <c r="G281" s="34">
        <v>1500</v>
      </c>
      <c r="H281" s="34">
        <v>0</v>
      </c>
      <c r="I281" s="34">
        <v>1500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187"/>
    </row>
    <row r="282" spans="1:19" s="38" customFormat="1" ht="12.75">
      <c r="A282" s="40"/>
      <c r="B282" s="40"/>
      <c r="C282" s="40"/>
      <c r="D282" s="197"/>
      <c r="E282" s="41">
        <v>1265.7</v>
      </c>
      <c r="F282" s="41">
        <v>1265.7</v>
      </c>
      <c r="G282" s="41">
        <v>1265.7</v>
      </c>
      <c r="H282" s="41">
        <v>0</v>
      </c>
      <c r="I282" s="41">
        <v>1265.7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187"/>
    </row>
    <row r="283" spans="1:19" ht="12.75">
      <c r="A283" s="33"/>
      <c r="B283" s="33"/>
      <c r="C283" s="33">
        <v>4360</v>
      </c>
      <c r="D283" s="196" t="s">
        <v>299</v>
      </c>
      <c r="E283" s="34">
        <v>2250</v>
      </c>
      <c r="F283" s="34">
        <v>2250</v>
      </c>
      <c r="G283" s="34">
        <v>2250</v>
      </c>
      <c r="H283" s="34">
        <v>0</v>
      </c>
      <c r="I283" s="34">
        <v>2250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187"/>
    </row>
    <row r="284" spans="1:19" s="38" customFormat="1" ht="12.75">
      <c r="A284" s="40"/>
      <c r="B284" s="40"/>
      <c r="C284" s="40"/>
      <c r="D284" s="197"/>
      <c r="E284" s="41">
        <v>711.85</v>
      </c>
      <c r="F284" s="41">
        <v>711.85</v>
      </c>
      <c r="G284" s="41">
        <v>711.85</v>
      </c>
      <c r="H284" s="41">
        <v>0</v>
      </c>
      <c r="I284" s="41">
        <v>711.85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187"/>
    </row>
    <row r="285" spans="1:19" ht="16.5" customHeight="1">
      <c r="A285" s="33"/>
      <c r="B285" s="33"/>
      <c r="C285" s="33">
        <v>4370</v>
      </c>
      <c r="D285" s="196" t="s">
        <v>280</v>
      </c>
      <c r="E285" s="34">
        <v>1300</v>
      </c>
      <c r="F285" s="34">
        <v>1300</v>
      </c>
      <c r="G285" s="34">
        <v>1300</v>
      </c>
      <c r="H285" s="34">
        <v>0</v>
      </c>
      <c r="I285" s="34">
        <v>1300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187"/>
    </row>
    <row r="286" spans="1:19" s="38" customFormat="1" ht="12.75">
      <c r="A286" s="40"/>
      <c r="B286" s="40"/>
      <c r="C286" s="40"/>
      <c r="D286" s="197"/>
      <c r="E286" s="41">
        <v>535.95</v>
      </c>
      <c r="F286" s="41">
        <v>535.95</v>
      </c>
      <c r="G286" s="41">
        <v>535.95</v>
      </c>
      <c r="H286" s="41">
        <v>0</v>
      </c>
      <c r="I286" s="41">
        <v>535.95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187"/>
    </row>
    <row r="287" spans="1:19" ht="12.75">
      <c r="A287" s="33"/>
      <c r="B287" s="33"/>
      <c r="C287" s="33">
        <v>4410</v>
      </c>
      <c r="D287" s="196" t="s">
        <v>56</v>
      </c>
      <c r="E287" s="34">
        <v>500</v>
      </c>
      <c r="F287" s="34">
        <v>500</v>
      </c>
      <c r="G287" s="34">
        <v>500</v>
      </c>
      <c r="H287" s="34">
        <v>0</v>
      </c>
      <c r="I287" s="34">
        <v>500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187"/>
    </row>
    <row r="288" spans="1:19" s="38" customFormat="1" ht="12.75">
      <c r="A288" s="40"/>
      <c r="B288" s="40"/>
      <c r="C288" s="40"/>
      <c r="D288" s="197"/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187"/>
    </row>
    <row r="289" spans="1:19" ht="12.75">
      <c r="A289" s="33"/>
      <c r="B289" s="33"/>
      <c r="C289" s="33">
        <v>4430</v>
      </c>
      <c r="D289" s="196" t="s">
        <v>57</v>
      </c>
      <c r="E289" s="34">
        <v>2800</v>
      </c>
      <c r="F289" s="34">
        <v>2800</v>
      </c>
      <c r="G289" s="34">
        <v>2800</v>
      </c>
      <c r="H289" s="34">
        <v>0</v>
      </c>
      <c r="I289" s="34">
        <v>2800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187"/>
    </row>
    <row r="290" spans="1:19" s="38" customFormat="1" ht="12.75">
      <c r="A290" s="40"/>
      <c r="B290" s="40"/>
      <c r="C290" s="40"/>
      <c r="D290" s="197"/>
      <c r="E290" s="41">
        <v>250</v>
      </c>
      <c r="F290" s="41">
        <v>250</v>
      </c>
      <c r="G290" s="41">
        <v>250</v>
      </c>
      <c r="H290" s="41">
        <v>0</v>
      </c>
      <c r="I290" s="41">
        <v>250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187"/>
    </row>
    <row r="291" spans="1:19" ht="12.75">
      <c r="A291" s="33"/>
      <c r="B291" s="33"/>
      <c r="C291" s="33">
        <v>4440</v>
      </c>
      <c r="D291" s="196" t="s">
        <v>73</v>
      </c>
      <c r="E291" s="34">
        <v>6565</v>
      </c>
      <c r="F291" s="34">
        <v>6565</v>
      </c>
      <c r="G291" s="34">
        <v>6565</v>
      </c>
      <c r="H291" s="34">
        <v>0</v>
      </c>
      <c r="I291" s="34">
        <v>6565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187"/>
    </row>
    <row r="292" spans="1:19" s="38" customFormat="1" ht="12.75">
      <c r="A292" s="40"/>
      <c r="B292" s="40"/>
      <c r="C292" s="40"/>
      <c r="D292" s="197"/>
      <c r="E292" s="41">
        <v>6565</v>
      </c>
      <c r="F292" s="41">
        <v>6565</v>
      </c>
      <c r="G292" s="41">
        <v>6565</v>
      </c>
      <c r="H292" s="41">
        <v>0</v>
      </c>
      <c r="I292" s="41">
        <v>6565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187"/>
    </row>
    <row r="293" spans="1:19" ht="16.5" customHeight="1">
      <c r="A293" s="33"/>
      <c r="B293" s="33"/>
      <c r="C293" s="33">
        <v>4700</v>
      </c>
      <c r="D293" s="196" t="s">
        <v>303</v>
      </c>
      <c r="E293" s="34">
        <v>700</v>
      </c>
      <c r="F293" s="34">
        <v>700</v>
      </c>
      <c r="G293" s="34">
        <v>700</v>
      </c>
      <c r="H293" s="34">
        <v>0</v>
      </c>
      <c r="I293" s="34">
        <v>700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187"/>
    </row>
    <row r="294" spans="1:19" s="38" customFormat="1" ht="15.75" customHeight="1">
      <c r="A294" s="40"/>
      <c r="B294" s="40"/>
      <c r="C294" s="40"/>
      <c r="D294" s="197"/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187"/>
    </row>
    <row r="295" spans="1:19" ht="12.75">
      <c r="A295" s="33"/>
      <c r="B295" s="33">
        <v>75421</v>
      </c>
      <c r="C295" s="33"/>
      <c r="D295" s="196" t="s">
        <v>305</v>
      </c>
      <c r="E295" s="34">
        <v>9000</v>
      </c>
      <c r="F295" s="34">
        <v>9000</v>
      </c>
      <c r="G295" s="34">
        <v>9000</v>
      </c>
      <c r="H295" s="34">
        <v>0</v>
      </c>
      <c r="I295" s="34">
        <v>9000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187"/>
    </row>
    <row r="296" spans="1:19" s="38" customFormat="1" ht="12.75">
      <c r="A296" s="40"/>
      <c r="B296" s="40"/>
      <c r="C296" s="40"/>
      <c r="D296" s="197"/>
      <c r="E296" s="41">
        <f>SUM(E298,E300,E302)</f>
        <v>0</v>
      </c>
      <c r="F296" s="41">
        <f aca="true" t="shared" si="33" ref="F296:R296">SUM(F298,F300,F302)</f>
        <v>0</v>
      </c>
      <c r="G296" s="41">
        <f t="shared" si="33"/>
        <v>0</v>
      </c>
      <c r="H296" s="41">
        <f t="shared" si="33"/>
        <v>0</v>
      </c>
      <c r="I296" s="41">
        <f t="shared" si="33"/>
        <v>0</v>
      </c>
      <c r="J296" s="41">
        <f t="shared" si="33"/>
        <v>0</v>
      </c>
      <c r="K296" s="41">
        <f t="shared" si="33"/>
        <v>0</v>
      </c>
      <c r="L296" s="41">
        <f t="shared" si="33"/>
        <v>0</v>
      </c>
      <c r="M296" s="41">
        <f t="shared" si="33"/>
        <v>0</v>
      </c>
      <c r="N296" s="41">
        <f t="shared" si="33"/>
        <v>0</v>
      </c>
      <c r="O296" s="41">
        <f t="shared" si="33"/>
        <v>0</v>
      </c>
      <c r="P296" s="41">
        <f t="shared" si="33"/>
        <v>0</v>
      </c>
      <c r="Q296" s="41">
        <f t="shared" si="33"/>
        <v>0</v>
      </c>
      <c r="R296" s="41">
        <f t="shared" si="33"/>
        <v>0</v>
      </c>
      <c r="S296" s="187"/>
    </row>
    <row r="297" spans="1:19" ht="12.75">
      <c r="A297" s="33"/>
      <c r="B297" s="33"/>
      <c r="C297" s="33">
        <v>4210</v>
      </c>
      <c r="D297" s="196" t="s">
        <v>52</v>
      </c>
      <c r="E297" s="34">
        <v>3500</v>
      </c>
      <c r="F297" s="34">
        <v>3500</v>
      </c>
      <c r="G297" s="34">
        <v>3500</v>
      </c>
      <c r="H297" s="34">
        <v>0</v>
      </c>
      <c r="I297" s="34">
        <v>3500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187"/>
    </row>
    <row r="298" spans="1:19" s="38" customFormat="1" ht="12.75">
      <c r="A298" s="40"/>
      <c r="B298" s="40"/>
      <c r="C298" s="40"/>
      <c r="D298" s="197"/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187"/>
    </row>
    <row r="299" spans="1:19" ht="12.75">
      <c r="A299" s="33"/>
      <c r="B299" s="33"/>
      <c r="C299" s="33">
        <v>4300</v>
      </c>
      <c r="D299" s="196" t="s">
        <v>50</v>
      </c>
      <c r="E299" s="34">
        <v>1500</v>
      </c>
      <c r="F299" s="34">
        <v>1500</v>
      </c>
      <c r="G299" s="34">
        <v>1500</v>
      </c>
      <c r="H299" s="34">
        <v>0</v>
      </c>
      <c r="I299" s="34">
        <v>1500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187"/>
    </row>
    <row r="300" spans="1:19" s="38" customFormat="1" ht="12.75">
      <c r="A300" s="40"/>
      <c r="B300" s="40"/>
      <c r="C300" s="40"/>
      <c r="D300" s="197"/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187"/>
    </row>
    <row r="301" spans="1:19" ht="16.5" customHeight="1">
      <c r="A301" s="33"/>
      <c r="B301" s="33"/>
      <c r="C301" s="33">
        <v>4700</v>
      </c>
      <c r="D301" s="196" t="s">
        <v>303</v>
      </c>
      <c r="E301" s="34">
        <v>4000</v>
      </c>
      <c r="F301" s="34">
        <v>4000</v>
      </c>
      <c r="G301" s="34">
        <v>4000</v>
      </c>
      <c r="H301" s="34">
        <v>0</v>
      </c>
      <c r="I301" s="34">
        <v>4000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187"/>
    </row>
    <row r="302" spans="1:19" s="38" customFormat="1" ht="16.5" customHeight="1">
      <c r="A302" s="40"/>
      <c r="B302" s="40"/>
      <c r="C302" s="40"/>
      <c r="D302" s="197"/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187"/>
    </row>
    <row r="303" spans="1:19" ht="12.75">
      <c r="A303" s="33">
        <v>757</v>
      </c>
      <c r="B303" s="33"/>
      <c r="C303" s="33"/>
      <c r="D303" s="196" t="s">
        <v>76</v>
      </c>
      <c r="E303" s="34">
        <v>595000</v>
      </c>
      <c r="F303" s="34">
        <v>595000</v>
      </c>
      <c r="G303" s="34">
        <v>15000</v>
      </c>
      <c r="H303" s="34">
        <v>0</v>
      </c>
      <c r="I303" s="34">
        <v>15000</v>
      </c>
      <c r="J303" s="34">
        <v>0</v>
      </c>
      <c r="K303" s="34">
        <v>0</v>
      </c>
      <c r="L303" s="34">
        <v>0</v>
      </c>
      <c r="M303" s="34">
        <v>0</v>
      </c>
      <c r="N303" s="34">
        <v>580000</v>
      </c>
      <c r="O303" s="34">
        <v>0</v>
      </c>
      <c r="P303" s="34">
        <v>0</v>
      </c>
      <c r="Q303" s="34">
        <v>0</v>
      </c>
      <c r="R303" s="34">
        <v>0</v>
      </c>
      <c r="S303" s="187"/>
    </row>
    <row r="304" spans="1:19" s="38" customFormat="1" ht="12.75">
      <c r="A304" s="40"/>
      <c r="B304" s="40"/>
      <c r="C304" s="40"/>
      <c r="D304" s="197"/>
      <c r="E304" s="41">
        <f>SUM(E306)</f>
        <v>323162.93</v>
      </c>
      <c r="F304" s="41">
        <f aca="true" t="shared" si="34" ref="F304:R304">SUM(F306)</f>
        <v>323162.93</v>
      </c>
      <c r="G304" s="41">
        <f t="shared" si="34"/>
        <v>12458.6</v>
      </c>
      <c r="H304" s="41">
        <f t="shared" si="34"/>
        <v>0</v>
      </c>
      <c r="I304" s="41">
        <f t="shared" si="34"/>
        <v>12458.6</v>
      </c>
      <c r="J304" s="41">
        <f t="shared" si="34"/>
        <v>0</v>
      </c>
      <c r="K304" s="41">
        <f t="shared" si="34"/>
        <v>0</v>
      </c>
      <c r="L304" s="41">
        <f t="shared" si="34"/>
        <v>0</v>
      </c>
      <c r="M304" s="41">
        <f t="shared" si="34"/>
        <v>0</v>
      </c>
      <c r="N304" s="41">
        <f t="shared" si="34"/>
        <v>310704.33</v>
      </c>
      <c r="O304" s="41">
        <f t="shared" si="34"/>
        <v>0</v>
      </c>
      <c r="P304" s="41">
        <f t="shared" si="34"/>
        <v>0</v>
      </c>
      <c r="Q304" s="41">
        <f t="shared" si="34"/>
        <v>0</v>
      </c>
      <c r="R304" s="41">
        <f t="shared" si="34"/>
        <v>0</v>
      </c>
      <c r="S304" s="187"/>
    </row>
    <row r="305" spans="1:19" ht="16.5" customHeight="1">
      <c r="A305" s="33"/>
      <c r="B305" s="33">
        <v>75702</v>
      </c>
      <c r="C305" s="33"/>
      <c r="D305" s="196" t="s">
        <v>307</v>
      </c>
      <c r="E305" s="34">
        <v>595000</v>
      </c>
      <c r="F305" s="34">
        <v>595000</v>
      </c>
      <c r="G305" s="34">
        <v>15000</v>
      </c>
      <c r="H305" s="34">
        <v>0</v>
      </c>
      <c r="I305" s="34">
        <v>15000</v>
      </c>
      <c r="J305" s="34">
        <v>0</v>
      </c>
      <c r="K305" s="34">
        <v>0</v>
      </c>
      <c r="L305" s="34">
        <v>0</v>
      </c>
      <c r="M305" s="34">
        <v>0</v>
      </c>
      <c r="N305" s="34">
        <v>580000</v>
      </c>
      <c r="O305" s="34">
        <v>0</v>
      </c>
      <c r="P305" s="34">
        <v>0</v>
      </c>
      <c r="Q305" s="34">
        <v>0</v>
      </c>
      <c r="R305" s="34">
        <v>0</v>
      </c>
      <c r="S305" s="187"/>
    </row>
    <row r="306" spans="1:19" s="38" customFormat="1" ht="12.75">
      <c r="A306" s="40"/>
      <c r="B306" s="40"/>
      <c r="C306" s="40"/>
      <c r="D306" s="197"/>
      <c r="E306" s="41">
        <f>SUM(E308,E310)</f>
        <v>323162.93</v>
      </c>
      <c r="F306" s="41">
        <f aca="true" t="shared" si="35" ref="F306:R306">SUM(F308,F310)</f>
        <v>323162.93</v>
      </c>
      <c r="G306" s="41">
        <f t="shared" si="35"/>
        <v>12458.6</v>
      </c>
      <c r="H306" s="41">
        <f t="shared" si="35"/>
        <v>0</v>
      </c>
      <c r="I306" s="41">
        <f t="shared" si="35"/>
        <v>12458.6</v>
      </c>
      <c r="J306" s="41">
        <f t="shared" si="35"/>
        <v>0</v>
      </c>
      <c r="K306" s="41">
        <f t="shared" si="35"/>
        <v>0</v>
      </c>
      <c r="L306" s="41">
        <f t="shared" si="35"/>
        <v>0</v>
      </c>
      <c r="M306" s="41">
        <f t="shared" si="35"/>
        <v>0</v>
      </c>
      <c r="N306" s="41">
        <f t="shared" si="35"/>
        <v>310704.33</v>
      </c>
      <c r="O306" s="41">
        <f t="shared" si="35"/>
        <v>0</v>
      </c>
      <c r="P306" s="41">
        <f t="shared" si="35"/>
        <v>0</v>
      </c>
      <c r="Q306" s="41">
        <f t="shared" si="35"/>
        <v>0</v>
      </c>
      <c r="R306" s="41">
        <f t="shared" si="35"/>
        <v>0</v>
      </c>
      <c r="S306" s="187"/>
    </row>
    <row r="307" spans="1:19" ht="12.75">
      <c r="A307" s="33"/>
      <c r="B307" s="33"/>
      <c r="C307" s="33">
        <v>4300</v>
      </c>
      <c r="D307" s="196" t="s">
        <v>50</v>
      </c>
      <c r="E307" s="34">
        <v>15000</v>
      </c>
      <c r="F307" s="34">
        <v>15000</v>
      </c>
      <c r="G307" s="34">
        <v>15000</v>
      </c>
      <c r="H307" s="34">
        <v>0</v>
      </c>
      <c r="I307" s="34">
        <v>15000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187"/>
    </row>
    <row r="308" spans="1:19" s="38" customFormat="1" ht="12.75">
      <c r="A308" s="40"/>
      <c r="B308" s="40"/>
      <c r="C308" s="40"/>
      <c r="D308" s="197"/>
      <c r="E308" s="41">
        <v>12458.6</v>
      </c>
      <c r="F308" s="41">
        <v>12458.6</v>
      </c>
      <c r="G308" s="41">
        <v>12458.6</v>
      </c>
      <c r="H308" s="41">
        <v>0</v>
      </c>
      <c r="I308" s="41">
        <v>12458.6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187"/>
    </row>
    <row r="309" spans="1:19" ht="24.75" customHeight="1">
      <c r="A309" s="33"/>
      <c r="B309" s="33"/>
      <c r="C309" s="33">
        <v>8110</v>
      </c>
      <c r="D309" s="196" t="s">
        <v>308</v>
      </c>
      <c r="E309" s="34">
        <v>580000</v>
      </c>
      <c r="F309" s="34">
        <v>580000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580000</v>
      </c>
      <c r="O309" s="34">
        <v>0</v>
      </c>
      <c r="P309" s="34">
        <v>0</v>
      </c>
      <c r="Q309" s="34">
        <v>0</v>
      </c>
      <c r="R309" s="34">
        <v>0</v>
      </c>
      <c r="S309" s="187"/>
    </row>
    <row r="310" spans="1:19" s="38" customFormat="1" ht="12.75">
      <c r="A310" s="40"/>
      <c r="B310" s="40"/>
      <c r="C310" s="40"/>
      <c r="D310" s="197"/>
      <c r="E310" s="41">
        <v>310704.33</v>
      </c>
      <c r="F310" s="41">
        <v>310704.33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310704.33</v>
      </c>
      <c r="O310" s="41">
        <v>0</v>
      </c>
      <c r="P310" s="41">
        <v>0</v>
      </c>
      <c r="Q310" s="41">
        <v>0</v>
      </c>
      <c r="R310" s="41">
        <v>0</v>
      </c>
      <c r="S310" s="187"/>
    </row>
    <row r="311" spans="1:19" ht="12.75">
      <c r="A311" s="33">
        <v>758</v>
      </c>
      <c r="B311" s="33"/>
      <c r="C311" s="33"/>
      <c r="D311" s="196" t="s">
        <v>15</v>
      </c>
      <c r="E311" s="34">
        <v>352832</v>
      </c>
      <c r="F311" s="34">
        <v>352832</v>
      </c>
      <c r="G311" s="34">
        <v>352832</v>
      </c>
      <c r="H311" s="34">
        <v>0</v>
      </c>
      <c r="I311" s="34">
        <v>352832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187"/>
    </row>
    <row r="312" spans="1:19" s="38" customFormat="1" ht="12.75">
      <c r="A312" s="40"/>
      <c r="B312" s="40"/>
      <c r="C312" s="40"/>
      <c r="D312" s="197"/>
      <c r="E312" s="41">
        <f>SUM(E314)</f>
        <v>0</v>
      </c>
      <c r="F312" s="41">
        <f aca="true" t="shared" si="36" ref="F312:R312">SUM(F314)</f>
        <v>0</v>
      </c>
      <c r="G312" s="41">
        <f t="shared" si="36"/>
        <v>0</v>
      </c>
      <c r="H312" s="41">
        <f t="shared" si="36"/>
        <v>0</v>
      </c>
      <c r="I312" s="41">
        <f t="shared" si="36"/>
        <v>0</v>
      </c>
      <c r="J312" s="41">
        <f t="shared" si="36"/>
        <v>0</v>
      </c>
      <c r="K312" s="41">
        <f t="shared" si="36"/>
        <v>0</v>
      </c>
      <c r="L312" s="41">
        <f t="shared" si="36"/>
        <v>0</v>
      </c>
      <c r="M312" s="41">
        <f t="shared" si="36"/>
        <v>0</v>
      </c>
      <c r="N312" s="41">
        <f t="shared" si="36"/>
        <v>0</v>
      </c>
      <c r="O312" s="41">
        <f t="shared" si="36"/>
        <v>0</v>
      </c>
      <c r="P312" s="41">
        <f t="shared" si="36"/>
        <v>0</v>
      </c>
      <c r="Q312" s="41">
        <f t="shared" si="36"/>
        <v>0</v>
      </c>
      <c r="R312" s="41">
        <f t="shared" si="36"/>
        <v>0</v>
      </c>
      <c r="S312" s="187"/>
    </row>
    <row r="313" spans="1:19" ht="12.75">
      <c r="A313" s="33"/>
      <c r="B313" s="33">
        <v>75818</v>
      </c>
      <c r="C313" s="33"/>
      <c r="D313" s="196" t="s">
        <v>77</v>
      </c>
      <c r="E313" s="34">
        <v>352832</v>
      </c>
      <c r="F313" s="34">
        <v>352832</v>
      </c>
      <c r="G313" s="34">
        <v>352832</v>
      </c>
      <c r="H313" s="34">
        <v>0</v>
      </c>
      <c r="I313" s="34">
        <v>352832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187"/>
    </row>
    <row r="314" spans="1:19" s="38" customFormat="1" ht="12.75">
      <c r="A314" s="40"/>
      <c r="B314" s="40"/>
      <c r="C314" s="40"/>
      <c r="D314" s="197"/>
      <c r="E314" s="41">
        <f>SUM(E316)</f>
        <v>0</v>
      </c>
      <c r="F314" s="41">
        <f aca="true" t="shared" si="37" ref="F314:R314">SUM(F316)</f>
        <v>0</v>
      </c>
      <c r="G314" s="41">
        <f t="shared" si="37"/>
        <v>0</v>
      </c>
      <c r="H314" s="41">
        <f t="shared" si="37"/>
        <v>0</v>
      </c>
      <c r="I314" s="41">
        <f t="shared" si="37"/>
        <v>0</v>
      </c>
      <c r="J314" s="41">
        <f t="shared" si="37"/>
        <v>0</v>
      </c>
      <c r="K314" s="41">
        <f t="shared" si="37"/>
        <v>0</v>
      </c>
      <c r="L314" s="41">
        <f t="shared" si="37"/>
        <v>0</v>
      </c>
      <c r="M314" s="41">
        <f t="shared" si="37"/>
        <v>0</v>
      </c>
      <c r="N314" s="41">
        <f t="shared" si="37"/>
        <v>0</v>
      </c>
      <c r="O314" s="41">
        <f t="shared" si="37"/>
        <v>0</v>
      </c>
      <c r="P314" s="41">
        <f t="shared" si="37"/>
        <v>0</v>
      </c>
      <c r="Q314" s="41">
        <f t="shared" si="37"/>
        <v>0</v>
      </c>
      <c r="R314" s="41">
        <f t="shared" si="37"/>
        <v>0</v>
      </c>
      <c r="S314" s="187"/>
    </row>
    <row r="315" spans="1:19" ht="12.75">
      <c r="A315" s="33"/>
      <c r="B315" s="33"/>
      <c r="C315" s="33">
        <v>4810</v>
      </c>
      <c r="D315" s="196" t="s">
        <v>78</v>
      </c>
      <c r="E315" s="34">
        <v>352832</v>
      </c>
      <c r="F315" s="34">
        <v>352832</v>
      </c>
      <c r="G315" s="34">
        <v>352832</v>
      </c>
      <c r="H315" s="34">
        <v>0</v>
      </c>
      <c r="I315" s="34">
        <v>352832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187"/>
    </row>
    <row r="316" spans="1:19" s="38" customFormat="1" ht="12.75">
      <c r="A316" s="40"/>
      <c r="B316" s="40"/>
      <c r="C316" s="40"/>
      <c r="D316" s="197"/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187"/>
    </row>
    <row r="317" spans="1:19" ht="12.75">
      <c r="A317" s="33">
        <v>801</v>
      </c>
      <c r="B317" s="33"/>
      <c r="C317" s="33"/>
      <c r="D317" s="196" t="s">
        <v>18</v>
      </c>
      <c r="E317" s="34">
        <v>14859060</v>
      </c>
      <c r="F317" s="34">
        <v>14839033</v>
      </c>
      <c r="G317" s="34">
        <v>13192302</v>
      </c>
      <c r="H317" s="34">
        <v>10676177</v>
      </c>
      <c r="I317" s="34">
        <v>2516125</v>
      </c>
      <c r="J317" s="34">
        <v>1473891</v>
      </c>
      <c r="K317" s="34">
        <v>141460</v>
      </c>
      <c r="L317" s="34">
        <v>31380</v>
      </c>
      <c r="M317" s="34">
        <v>0</v>
      </c>
      <c r="N317" s="34">
        <v>0</v>
      </c>
      <c r="O317" s="34">
        <v>20027</v>
      </c>
      <c r="P317" s="34">
        <v>20027</v>
      </c>
      <c r="Q317" s="34">
        <v>0</v>
      </c>
      <c r="R317" s="34">
        <v>0</v>
      </c>
      <c r="S317" s="187"/>
    </row>
    <row r="318" spans="1:19" s="38" customFormat="1" ht="12.75">
      <c r="A318" s="40"/>
      <c r="B318" s="40"/>
      <c r="C318" s="40"/>
      <c r="D318" s="197"/>
      <c r="E318" s="41">
        <f>SUM(E320,E376,E418,E462,E506,E516,E526)</f>
        <v>8088025.49</v>
      </c>
      <c r="F318" s="41">
        <f aca="true" t="shared" si="38" ref="F318:R318">SUM(F320,F376,F418,F462,F506,F516,F526)</f>
        <v>8074175.690000001</v>
      </c>
      <c r="G318" s="41">
        <f t="shared" si="38"/>
        <v>7232068.340000001</v>
      </c>
      <c r="H318" s="41">
        <f t="shared" si="38"/>
        <v>5749086.17</v>
      </c>
      <c r="I318" s="41">
        <f t="shared" si="38"/>
        <v>1482982.17</v>
      </c>
      <c r="J318" s="41">
        <f t="shared" si="38"/>
        <v>740014.42</v>
      </c>
      <c r="K318" s="41">
        <f t="shared" si="38"/>
        <v>76232.93</v>
      </c>
      <c r="L318" s="41">
        <f t="shared" si="38"/>
        <v>25860</v>
      </c>
      <c r="M318" s="41">
        <f t="shared" si="38"/>
        <v>0</v>
      </c>
      <c r="N318" s="41">
        <f t="shared" si="38"/>
        <v>0</v>
      </c>
      <c r="O318" s="41">
        <f t="shared" si="38"/>
        <v>13849.8</v>
      </c>
      <c r="P318" s="41">
        <f t="shared" si="38"/>
        <v>13849.8</v>
      </c>
      <c r="Q318" s="41">
        <f t="shared" si="38"/>
        <v>0</v>
      </c>
      <c r="R318" s="41">
        <f t="shared" si="38"/>
        <v>0</v>
      </c>
      <c r="S318" s="187"/>
    </row>
    <row r="319" spans="1:19" ht="12.75">
      <c r="A319" s="33"/>
      <c r="B319" s="33">
        <v>80101</v>
      </c>
      <c r="C319" s="33"/>
      <c r="D319" s="196" t="s">
        <v>19</v>
      </c>
      <c r="E319" s="34">
        <v>6805900</v>
      </c>
      <c r="F319" s="34">
        <v>6791900</v>
      </c>
      <c r="G319" s="34">
        <v>6520146</v>
      </c>
      <c r="H319" s="34">
        <v>5460657</v>
      </c>
      <c r="I319" s="34">
        <v>1059489</v>
      </c>
      <c r="J319" s="34">
        <v>129674</v>
      </c>
      <c r="K319" s="34">
        <v>110700</v>
      </c>
      <c r="L319" s="34">
        <v>31380</v>
      </c>
      <c r="M319" s="34">
        <v>0</v>
      </c>
      <c r="N319" s="34">
        <v>0</v>
      </c>
      <c r="O319" s="34">
        <v>14000</v>
      </c>
      <c r="P319" s="34">
        <v>14000</v>
      </c>
      <c r="Q319" s="34">
        <v>0</v>
      </c>
      <c r="R319" s="34">
        <v>0</v>
      </c>
      <c r="S319" s="187"/>
    </row>
    <row r="320" spans="1:19" s="38" customFormat="1" ht="12.75">
      <c r="A320" s="40"/>
      <c r="B320" s="40"/>
      <c r="C320" s="40"/>
      <c r="D320" s="197"/>
      <c r="E320" s="41">
        <f>SUM(E322,E324,E326,E328,E330,E332,E334,E336,E338,E340,E342,E344,E346,E348,E350,E352,E354,E356,E358,E360,E362,E364,E366,E368,E370,E372,E374)</f>
        <v>3711273.1500000004</v>
      </c>
      <c r="F320" s="41">
        <f aca="true" t="shared" si="39" ref="F320:R320">SUM(F322,F324,F326,F328,F330,F332,F334,F336,F338,F340,F342,F344,F346,F348,F350,F352,F354,F356,F358,F360,F362,F364,F366,F368,F370,F372,F374)</f>
        <v>3697423.3500000006</v>
      </c>
      <c r="G320" s="41">
        <f t="shared" si="39"/>
        <v>3567075.5700000008</v>
      </c>
      <c r="H320" s="41">
        <f t="shared" si="39"/>
        <v>2926309.2200000007</v>
      </c>
      <c r="I320" s="41">
        <f t="shared" si="39"/>
        <v>640766.35</v>
      </c>
      <c r="J320" s="41">
        <f t="shared" si="39"/>
        <v>49300.68</v>
      </c>
      <c r="K320" s="41">
        <f t="shared" si="39"/>
        <v>55187.1</v>
      </c>
      <c r="L320" s="41">
        <f t="shared" si="39"/>
        <v>25860</v>
      </c>
      <c r="M320" s="41">
        <f t="shared" si="39"/>
        <v>0</v>
      </c>
      <c r="N320" s="41">
        <f t="shared" si="39"/>
        <v>0</v>
      </c>
      <c r="O320" s="41">
        <f t="shared" si="39"/>
        <v>13849.8</v>
      </c>
      <c r="P320" s="41">
        <f t="shared" si="39"/>
        <v>13849.8</v>
      </c>
      <c r="Q320" s="41">
        <f t="shared" si="39"/>
        <v>0</v>
      </c>
      <c r="R320" s="41">
        <f t="shared" si="39"/>
        <v>0</v>
      </c>
      <c r="S320" s="187"/>
    </row>
    <row r="321" spans="1:19" ht="16.5" customHeight="1">
      <c r="A321" s="33"/>
      <c r="B321" s="33"/>
      <c r="C321" s="33">
        <v>2540</v>
      </c>
      <c r="D321" s="196" t="s">
        <v>124</v>
      </c>
      <c r="E321" s="34">
        <v>129674</v>
      </c>
      <c r="F321" s="34">
        <v>129674</v>
      </c>
      <c r="G321" s="34">
        <v>0</v>
      </c>
      <c r="H321" s="34">
        <v>0</v>
      </c>
      <c r="I321" s="34">
        <v>0</v>
      </c>
      <c r="J321" s="34">
        <v>129674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187"/>
    </row>
    <row r="322" spans="1:19" s="38" customFormat="1" ht="16.5" customHeight="1">
      <c r="A322" s="40"/>
      <c r="B322" s="40"/>
      <c r="C322" s="40"/>
      <c r="D322" s="197"/>
      <c r="E322" s="41">
        <v>49300.68</v>
      </c>
      <c r="F322" s="41">
        <v>49300.68</v>
      </c>
      <c r="G322" s="41">
        <v>0</v>
      </c>
      <c r="H322" s="41">
        <v>0</v>
      </c>
      <c r="I322" s="41">
        <v>0</v>
      </c>
      <c r="J322" s="41">
        <v>49300.68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187"/>
    </row>
    <row r="323" spans="1:19" ht="12.75">
      <c r="A323" s="33"/>
      <c r="B323" s="33"/>
      <c r="C323" s="33">
        <v>3020</v>
      </c>
      <c r="D323" s="196" t="s">
        <v>282</v>
      </c>
      <c r="E323" s="34">
        <v>110700</v>
      </c>
      <c r="F323" s="34">
        <v>110700</v>
      </c>
      <c r="G323" s="34">
        <v>0</v>
      </c>
      <c r="H323" s="34">
        <v>0</v>
      </c>
      <c r="I323" s="34">
        <v>0</v>
      </c>
      <c r="J323" s="34">
        <v>0</v>
      </c>
      <c r="K323" s="34">
        <v>110700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187"/>
    </row>
    <row r="324" spans="1:19" s="38" customFormat="1" ht="12.75">
      <c r="A324" s="40"/>
      <c r="B324" s="40"/>
      <c r="C324" s="40"/>
      <c r="D324" s="197"/>
      <c r="E324" s="41">
        <v>55187.1</v>
      </c>
      <c r="F324" s="41">
        <v>55187.1</v>
      </c>
      <c r="G324" s="41">
        <v>0</v>
      </c>
      <c r="H324" s="41">
        <v>0</v>
      </c>
      <c r="I324" s="41">
        <v>0</v>
      </c>
      <c r="J324" s="41">
        <v>0</v>
      </c>
      <c r="K324" s="41">
        <v>55187.1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187"/>
    </row>
    <row r="325" spans="1:19" ht="12.75">
      <c r="A325" s="33"/>
      <c r="B325" s="33"/>
      <c r="C325" s="33">
        <v>4010</v>
      </c>
      <c r="D325" s="196" t="s">
        <v>63</v>
      </c>
      <c r="E325" s="34">
        <v>4241266</v>
      </c>
      <c r="F325" s="34">
        <v>4241266</v>
      </c>
      <c r="G325" s="34">
        <v>4241266</v>
      </c>
      <c r="H325" s="34">
        <v>4241266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187"/>
    </row>
    <row r="326" spans="1:19" s="38" customFormat="1" ht="12.75">
      <c r="A326" s="40"/>
      <c r="B326" s="40"/>
      <c r="C326" s="40"/>
      <c r="D326" s="197"/>
      <c r="E326" s="41">
        <v>2111577.1</v>
      </c>
      <c r="F326" s="41">
        <v>2111577.1</v>
      </c>
      <c r="G326" s="41">
        <v>2111577.1</v>
      </c>
      <c r="H326" s="41">
        <v>2111577.1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187"/>
    </row>
    <row r="327" spans="1:19" ht="12.75">
      <c r="A327" s="33"/>
      <c r="B327" s="33"/>
      <c r="C327" s="33">
        <v>4040</v>
      </c>
      <c r="D327" s="196" t="s">
        <v>68</v>
      </c>
      <c r="E327" s="34">
        <v>362546</v>
      </c>
      <c r="F327" s="34">
        <v>362546</v>
      </c>
      <c r="G327" s="34">
        <v>362546</v>
      </c>
      <c r="H327" s="34">
        <v>362546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187"/>
    </row>
    <row r="328" spans="1:19" s="38" customFormat="1" ht="12.75">
      <c r="A328" s="40"/>
      <c r="B328" s="40"/>
      <c r="C328" s="40"/>
      <c r="D328" s="197"/>
      <c r="E328" s="41">
        <v>346205.45</v>
      </c>
      <c r="F328" s="41">
        <v>346205.45</v>
      </c>
      <c r="G328" s="41">
        <v>346205.45</v>
      </c>
      <c r="H328" s="41">
        <v>346205.45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187"/>
    </row>
    <row r="329" spans="1:19" ht="12.75">
      <c r="A329" s="33"/>
      <c r="B329" s="33"/>
      <c r="C329" s="33">
        <v>4110</v>
      </c>
      <c r="D329" s="196" t="s">
        <v>64</v>
      </c>
      <c r="E329" s="34">
        <v>710572</v>
      </c>
      <c r="F329" s="34">
        <v>710572</v>
      </c>
      <c r="G329" s="34">
        <v>710572</v>
      </c>
      <c r="H329" s="34">
        <v>710572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187"/>
    </row>
    <row r="330" spans="1:19" s="38" customFormat="1" ht="12.75">
      <c r="A330" s="40"/>
      <c r="B330" s="40"/>
      <c r="C330" s="40"/>
      <c r="D330" s="197"/>
      <c r="E330" s="41">
        <v>396270.33</v>
      </c>
      <c r="F330" s="41">
        <v>396270.33</v>
      </c>
      <c r="G330" s="41">
        <v>396270.33</v>
      </c>
      <c r="H330" s="41">
        <v>396270.33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187"/>
    </row>
    <row r="331" spans="1:19" ht="12.75">
      <c r="A331" s="33"/>
      <c r="B331" s="33"/>
      <c r="C331" s="33">
        <v>4120</v>
      </c>
      <c r="D331" s="196" t="s">
        <v>65</v>
      </c>
      <c r="E331" s="34">
        <v>116892</v>
      </c>
      <c r="F331" s="34">
        <v>116892</v>
      </c>
      <c r="G331" s="34">
        <v>116892</v>
      </c>
      <c r="H331" s="34">
        <v>116892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187"/>
    </row>
    <row r="332" spans="1:19" s="38" customFormat="1" ht="12.75">
      <c r="A332" s="40"/>
      <c r="B332" s="40"/>
      <c r="C332" s="40"/>
      <c r="D332" s="197"/>
      <c r="E332" s="41">
        <v>55841.6</v>
      </c>
      <c r="F332" s="41">
        <v>55841.6</v>
      </c>
      <c r="G332" s="41">
        <v>55841.6</v>
      </c>
      <c r="H332" s="41">
        <v>55841.6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187"/>
    </row>
    <row r="333" spans="1:19" ht="15.75" customHeight="1">
      <c r="A333" s="33"/>
      <c r="B333" s="33"/>
      <c r="C333" s="33">
        <v>4170</v>
      </c>
      <c r="D333" s="196" t="s">
        <v>70</v>
      </c>
      <c r="E333" s="34">
        <v>29381</v>
      </c>
      <c r="F333" s="34">
        <v>29381</v>
      </c>
      <c r="G333" s="34">
        <v>29381</v>
      </c>
      <c r="H333" s="34">
        <v>29381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187"/>
    </row>
    <row r="334" spans="1:19" s="38" customFormat="1" ht="13.5" customHeight="1">
      <c r="A334" s="40"/>
      <c r="B334" s="40"/>
      <c r="C334" s="40"/>
      <c r="D334" s="197"/>
      <c r="E334" s="41">
        <v>16414.74</v>
      </c>
      <c r="F334" s="41">
        <v>16414.74</v>
      </c>
      <c r="G334" s="41">
        <v>16414.74</v>
      </c>
      <c r="H334" s="41">
        <v>16414.74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187"/>
    </row>
    <row r="335" spans="1:19" ht="12.75">
      <c r="A335" s="33"/>
      <c r="B335" s="33"/>
      <c r="C335" s="33">
        <v>4177</v>
      </c>
      <c r="D335" s="196" t="s">
        <v>70</v>
      </c>
      <c r="E335" s="34">
        <v>13770</v>
      </c>
      <c r="F335" s="34">
        <v>13770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13770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187"/>
    </row>
    <row r="336" spans="1:19" s="38" customFormat="1" ht="12.75">
      <c r="A336" s="40"/>
      <c r="B336" s="40"/>
      <c r="C336" s="40"/>
      <c r="D336" s="197"/>
      <c r="E336" s="41">
        <v>9078</v>
      </c>
      <c r="F336" s="41">
        <v>9078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9078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187"/>
    </row>
    <row r="337" spans="1:19" ht="12.75">
      <c r="A337" s="33"/>
      <c r="B337" s="33"/>
      <c r="C337" s="33">
        <v>4179</v>
      </c>
      <c r="D337" s="196" t="s">
        <v>70</v>
      </c>
      <c r="E337" s="34">
        <v>2430</v>
      </c>
      <c r="F337" s="34">
        <v>2430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2430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187"/>
    </row>
    <row r="338" spans="1:19" s="38" customFormat="1" ht="12.75">
      <c r="A338" s="40"/>
      <c r="B338" s="40"/>
      <c r="C338" s="40"/>
      <c r="D338" s="197"/>
      <c r="E338" s="41">
        <v>1602</v>
      </c>
      <c r="F338" s="41">
        <v>1602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1602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187"/>
    </row>
    <row r="339" spans="1:19" ht="12.75">
      <c r="A339" s="33"/>
      <c r="B339" s="33"/>
      <c r="C339" s="33">
        <v>4210</v>
      </c>
      <c r="D339" s="196" t="s">
        <v>52</v>
      </c>
      <c r="E339" s="34">
        <v>209772</v>
      </c>
      <c r="F339" s="34">
        <v>209772</v>
      </c>
      <c r="G339" s="34">
        <v>209772</v>
      </c>
      <c r="H339" s="34">
        <v>0</v>
      </c>
      <c r="I339" s="34">
        <v>209772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187"/>
    </row>
    <row r="340" spans="1:19" s="38" customFormat="1" ht="12.75">
      <c r="A340" s="40"/>
      <c r="B340" s="40"/>
      <c r="C340" s="40"/>
      <c r="D340" s="197"/>
      <c r="E340" s="41">
        <v>115855.14</v>
      </c>
      <c r="F340" s="41">
        <v>115855.14</v>
      </c>
      <c r="G340" s="41">
        <v>115855.14</v>
      </c>
      <c r="H340" s="41">
        <v>0</v>
      </c>
      <c r="I340" s="41">
        <v>115855.14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187"/>
    </row>
    <row r="341" spans="1:19" ht="12.75">
      <c r="A341" s="33"/>
      <c r="B341" s="33"/>
      <c r="C341" s="33">
        <v>4220</v>
      </c>
      <c r="D341" s="196" t="s">
        <v>79</v>
      </c>
      <c r="E341" s="34">
        <v>171000</v>
      </c>
      <c r="F341" s="34">
        <v>171000</v>
      </c>
      <c r="G341" s="34">
        <v>171000</v>
      </c>
      <c r="H341" s="34">
        <v>0</v>
      </c>
      <c r="I341" s="34">
        <v>171000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187"/>
    </row>
    <row r="342" spans="1:19" s="38" customFormat="1" ht="12.75">
      <c r="A342" s="40"/>
      <c r="B342" s="40"/>
      <c r="C342" s="40"/>
      <c r="D342" s="206"/>
      <c r="E342" s="41">
        <v>83425.06</v>
      </c>
      <c r="F342" s="41">
        <v>83425.06</v>
      </c>
      <c r="G342" s="41">
        <v>83425.06</v>
      </c>
      <c r="H342" s="41">
        <v>0</v>
      </c>
      <c r="I342" s="41">
        <v>83425.06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187"/>
    </row>
    <row r="343" spans="1:19" ht="12.75">
      <c r="A343" s="33"/>
      <c r="B343" s="33"/>
      <c r="C343" s="33">
        <v>4240</v>
      </c>
      <c r="D343" s="196" t="s">
        <v>312</v>
      </c>
      <c r="E343" s="34">
        <v>7535</v>
      </c>
      <c r="F343" s="34">
        <v>7535</v>
      </c>
      <c r="G343" s="34">
        <v>7535</v>
      </c>
      <c r="H343" s="34">
        <v>0</v>
      </c>
      <c r="I343" s="34">
        <v>7535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187"/>
    </row>
    <row r="344" spans="1:19" s="38" customFormat="1" ht="12.75">
      <c r="A344" s="40"/>
      <c r="B344" s="40"/>
      <c r="C344" s="40"/>
      <c r="D344" s="206"/>
      <c r="E344" s="41">
        <v>3082.45</v>
      </c>
      <c r="F344" s="41">
        <v>3082.45</v>
      </c>
      <c r="G344" s="41">
        <v>3082.45</v>
      </c>
      <c r="H344" s="41">
        <v>0</v>
      </c>
      <c r="I344" s="41">
        <v>3082.45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187"/>
    </row>
    <row r="345" spans="1:19" ht="12.75">
      <c r="A345" s="33"/>
      <c r="B345" s="33"/>
      <c r="C345" s="33">
        <v>4247</v>
      </c>
      <c r="D345" s="196" t="s">
        <v>312</v>
      </c>
      <c r="E345" s="34">
        <v>12903</v>
      </c>
      <c r="F345" s="34">
        <v>12903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12903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187"/>
    </row>
    <row r="346" spans="1:19" s="38" customFormat="1" ht="12.75">
      <c r="A346" s="40"/>
      <c r="B346" s="40"/>
      <c r="C346" s="40"/>
      <c r="D346" s="206"/>
      <c r="E346" s="41">
        <v>12903</v>
      </c>
      <c r="F346" s="41">
        <v>12903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12903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187"/>
    </row>
    <row r="347" spans="1:19" ht="12.75">
      <c r="A347" s="33"/>
      <c r="B347" s="33"/>
      <c r="C347" s="33">
        <v>4249</v>
      </c>
      <c r="D347" s="196" t="s">
        <v>312</v>
      </c>
      <c r="E347" s="34">
        <v>2277</v>
      </c>
      <c r="F347" s="34">
        <v>2277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2277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187"/>
    </row>
    <row r="348" spans="1:19" s="38" customFormat="1" ht="12.75">
      <c r="A348" s="40"/>
      <c r="B348" s="40"/>
      <c r="C348" s="40"/>
      <c r="D348" s="206"/>
      <c r="E348" s="41">
        <v>2277</v>
      </c>
      <c r="F348" s="41">
        <v>2277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2277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187"/>
    </row>
    <row r="349" spans="1:19" ht="12.75">
      <c r="A349" s="33"/>
      <c r="B349" s="33"/>
      <c r="C349" s="33">
        <v>4260</v>
      </c>
      <c r="D349" s="196" t="s">
        <v>55</v>
      </c>
      <c r="E349" s="34">
        <v>160906</v>
      </c>
      <c r="F349" s="34">
        <v>160906</v>
      </c>
      <c r="G349" s="34">
        <v>160906</v>
      </c>
      <c r="H349" s="34">
        <v>0</v>
      </c>
      <c r="I349" s="34">
        <v>160906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187"/>
    </row>
    <row r="350" spans="1:19" s="38" customFormat="1" ht="12.75">
      <c r="A350" s="40"/>
      <c r="B350" s="40"/>
      <c r="C350" s="40"/>
      <c r="D350" s="206"/>
      <c r="E350" s="41">
        <v>96830.61</v>
      </c>
      <c r="F350" s="41">
        <v>96830.61</v>
      </c>
      <c r="G350" s="41">
        <v>96830.61</v>
      </c>
      <c r="H350" s="41">
        <v>0</v>
      </c>
      <c r="I350" s="41">
        <v>96830.61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187"/>
    </row>
    <row r="351" spans="1:19" ht="12.75">
      <c r="A351" s="33"/>
      <c r="B351" s="33"/>
      <c r="C351" s="33">
        <v>4270</v>
      </c>
      <c r="D351" s="196" t="s">
        <v>54</v>
      </c>
      <c r="E351" s="34">
        <v>68425</v>
      </c>
      <c r="F351" s="34">
        <v>68425</v>
      </c>
      <c r="G351" s="34">
        <v>68425</v>
      </c>
      <c r="H351" s="34">
        <v>0</v>
      </c>
      <c r="I351" s="34">
        <v>68425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187"/>
    </row>
    <row r="352" spans="1:19" s="38" customFormat="1" ht="12.75">
      <c r="A352" s="40"/>
      <c r="B352" s="40"/>
      <c r="C352" s="40"/>
      <c r="D352" s="206"/>
      <c r="E352" s="41">
        <v>13872.04</v>
      </c>
      <c r="F352" s="41">
        <v>13872.04</v>
      </c>
      <c r="G352" s="41">
        <v>13872.04</v>
      </c>
      <c r="H352" s="41">
        <v>0</v>
      </c>
      <c r="I352" s="41">
        <v>13872.04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187"/>
    </row>
    <row r="353" spans="1:19" ht="12.75">
      <c r="A353" s="33"/>
      <c r="B353" s="33"/>
      <c r="C353" s="33">
        <v>4280</v>
      </c>
      <c r="D353" s="196" t="s">
        <v>71</v>
      </c>
      <c r="E353" s="34">
        <v>15752</v>
      </c>
      <c r="F353" s="34">
        <v>15752</v>
      </c>
      <c r="G353" s="34">
        <v>15752</v>
      </c>
      <c r="H353" s="34">
        <v>0</v>
      </c>
      <c r="I353" s="34">
        <v>15752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187"/>
    </row>
    <row r="354" spans="1:19" s="38" customFormat="1" ht="12.75">
      <c r="A354" s="40"/>
      <c r="B354" s="40"/>
      <c r="C354" s="40"/>
      <c r="D354" s="206"/>
      <c r="E354" s="41">
        <v>5665.5</v>
      </c>
      <c r="F354" s="41">
        <v>5665.5</v>
      </c>
      <c r="G354" s="41">
        <v>5665.5</v>
      </c>
      <c r="H354" s="41">
        <v>0</v>
      </c>
      <c r="I354" s="41">
        <v>5665.5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187"/>
    </row>
    <row r="355" spans="1:19" ht="12.75">
      <c r="A355" s="33"/>
      <c r="B355" s="33"/>
      <c r="C355" s="33">
        <v>4300</v>
      </c>
      <c r="D355" s="196" t="s">
        <v>50</v>
      </c>
      <c r="E355" s="34">
        <v>58894</v>
      </c>
      <c r="F355" s="34">
        <v>58894</v>
      </c>
      <c r="G355" s="34">
        <v>58894</v>
      </c>
      <c r="H355" s="34">
        <v>0</v>
      </c>
      <c r="I355" s="34">
        <v>58894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187"/>
    </row>
    <row r="356" spans="1:19" s="38" customFormat="1" ht="12.75">
      <c r="A356" s="40"/>
      <c r="B356" s="40"/>
      <c r="C356" s="40"/>
      <c r="D356" s="206"/>
      <c r="E356" s="41">
        <v>28325.31</v>
      </c>
      <c r="F356" s="41">
        <v>28325.31</v>
      </c>
      <c r="G356" s="41">
        <v>28325.31</v>
      </c>
      <c r="H356" s="41">
        <v>0</v>
      </c>
      <c r="I356" s="41">
        <v>28325.31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187"/>
    </row>
    <row r="357" spans="1:19" ht="12.75">
      <c r="A357" s="33"/>
      <c r="B357" s="33"/>
      <c r="C357" s="33">
        <v>4350</v>
      </c>
      <c r="D357" s="196" t="s">
        <v>278</v>
      </c>
      <c r="E357" s="34">
        <v>3705</v>
      </c>
      <c r="F357" s="34">
        <v>3705</v>
      </c>
      <c r="G357" s="34">
        <v>3705</v>
      </c>
      <c r="H357" s="34">
        <v>0</v>
      </c>
      <c r="I357" s="34">
        <v>3705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187"/>
    </row>
    <row r="358" spans="1:19" s="38" customFormat="1" ht="12.75">
      <c r="A358" s="40"/>
      <c r="B358" s="40"/>
      <c r="C358" s="40"/>
      <c r="D358" s="206"/>
      <c r="E358" s="41">
        <v>2405.11</v>
      </c>
      <c r="F358" s="41">
        <v>2405.11</v>
      </c>
      <c r="G358" s="41">
        <v>2405.11</v>
      </c>
      <c r="H358" s="41">
        <v>0</v>
      </c>
      <c r="I358" s="41">
        <v>2405.11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187"/>
    </row>
    <row r="359" spans="1:19" ht="16.5" customHeight="1">
      <c r="A359" s="33"/>
      <c r="B359" s="33"/>
      <c r="C359" s="33">
        <v>4360</v>
      </c>
      <c r="D359" s="196" t="s">
        <v>299</v>
      </c>
      <c r="E359" s="34">
        <v>1800</v>
      </c>
      <c r="F359" s="34">
        <v>1800</v>
      </c>
      <c r="G359" s="34">
        <v>1800</v>
      </c>
      <c r="H359" s="34">
        <v>0</v>
      </c>
      <c r="I359" s="34">
        <v>1800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187"/>
    </row>
    <row r="360" spans="1:19" s="38" customFormat="1" ht="12.75">
      <c r="A360" s="40"/>
      <c r="B360" s="40"/>
      <c r="C360" s="40"/>
      <c r="D360" s="206"/>
      <c r="E360" s="41">
        <v>447.15</v>
      </c>
      <c r="F360" s="41">
        <v>447.15</v>
      </c>
      <c r="G360" s="41">
        <v>447.15</v>
      </c>
      <c r="H360" s="41">
        <v>0</v>
      </c>
      <c r="I360" s="41">
        <v>447.15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187"/>
    </row>
    <row r="361" spans="1:19" ht="16.5" customHeight="1">
      <c r="A361" s="33"/>
      <c r="B361" s="33"/>
      <c r="C361" s="33">
        <v>4370</v>
      </c>
      <c r="D361" s="196" t="s">
        <v>280</v>
      </c>
      <c r="E361" s="34">
        <v>5564</v>
      </c>
      <c r="F361" s="34">
        <v>5564</v>
      </c>
      <c r="G361" s="34">
        <v>5564</v>
      </c>
      <c r="H361" s="34">
        <v>0</v>
      </c>
      <c r="I361" s="34">
        <v>5564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187"/>
    </row>
    <row r="362" spans="1:19" s="38" customFormat="1" ht="12.75">
      <c r="A362" s="40"/>
      <c r="B362" s="40"/>
      <c r="C362" s="40"/>
      <c r="D362" s="206"/>
      <c r="E362" s="41">
        <v>2073.85</v>
      </c>
      <c r="F362" s="41">
        <v>2073.85</v>
      </c>
      <c r="G362" s="41">
        <v>2073.85</v>
      </c>
      <c r="H362" s="41">
        <v>0</v>
      </c>
      <c r="I362" s="41">
        <v>2073.85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187"/>
    </row>
    <row r="363" spans="1:19" ht="12.75">
      <c r="A363" s="33"/>
      <c r="B363" s="33"/>
      <c r="C363" s="33">
        <v>4410</v>
      </c>
      <c r="D363" s="196" t="s">
        <v>56</v>
      </c>
      <c r="E363" s="34">
        <v>3302</v>
      </c>
      <c r="F363" s="34">
        <v>3302</v>
      </c>
      <c r="G363" s="34">
        <v>3302</v>
      </c>
      <c r="H363" s="34">
        <v>0</v>
      </c>
      <c r="I363" s="34">
        <v>3302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187"/>
    </row>
    <row r="364" spans="1:19" s="38" customFormat="1" ht="12.75">
      <c r="A364" s="40"/>
      <c r="B364" s="40"/>
      <c r="C364" s="40"/>
      <c r="D364" s="206"/>
      <c r="E364" s="41">
        <v>2274.82</v>
      </c>
      <c r="F364" s="41">
        <v>2274.82</v>
      </c>
      <c r="G364" s="41">
        <v>2274.82</v>
      </c>
      <c r="H364" s="41">
        <v>0</v>
      </c>
      <c r="I364" s="41">
        <v>2274.82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187"/>
    </row>
    <row r="365" spans="1:19" ht="12.75">
      <c r="A365" s="33"/>
      <c r="B365" s="33"/>
      <c r="C365" s="33">
        <v>4430</v>
      </c>
      <c r="D365" s="196" t="s">
        <v>57</v>
      </c>
      <c r="E365" s="34">
        <v>10618</v>
      </c>
      <c r="F365" s="34">
        <v>10618</v>
      </c>
      <c r="G365" s="34">
        <v>10618</v>
      </c>
      <c r="H365" s="34">
        <v>0</v>
      </c>
      <c r="I365" s="34">
        <v>10618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187"/>
    </row>
    <row r="366" spans="1:19" s="38" customFormat="1" ht="12.75">
      <c r="A366" s="40"/>
      <c r="B366" s="40"/>
      <c r="C366" s="40"/>
      <c r="D366" s="206"/>
      <c r="E366" s="41">
        <v>1690.25</v>
      </c>
      <c r="F366" s="41">
        <v>1690.25</v>
      </c>
      <c r="G366" s="41">
        <v>1690.25</v>
      </c>
      <c r="H366" s="41">
        <v>0</v>
      </c>
      <c r="I366" s="41">
        <v>1690.25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187"/>
    </row>
    <row r="367" spans="1:19" ht="12.75">
      <c r="A367" s="33"/>
      <c r="B367" s="33"/>
      <c r="C367" s="33">
        <v>4440</v>
      </c>
      <c r="D367" s="196" t="s">
        <v>73</v>
      </c>
      <c r="E367" s="34">
        <v>333307</v>
      </c>
      <c r="F367" s="34">
        <v>333307</v>
      </c>
      <c r="G367" s="34">
        <v>333307</v>
      </c>
      <c r="H367" s="34">
        <v>0</v>
      </c>
      <c r="I367" s="34">
        <v>333307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187"/>
    </row>
    <row r="368" spans="1:19" s="38" customFormat="1" ht="12.75">
      <c r="A368" s="40"/>
      <c r="B368" s="40"/>
      <c r="C368" s="40"/>
      <c r="D368" s="206"/>
      <c r="E368" s="41">
        <v>279520</v>
      </c>
      <c r="F368" s="41">
        <v>279520</v>
      </c>
      <c r="G368" s="41">
        <v>279520</v>
      </c>
      <c r="H368" s="41">
        <v>0</v>
      </c>
      <c r="I368" s="41">
        <v>279520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187"/>
    </row>
    <row r="369" spans="1:19" ht="12.75">
      <c r="A369" s="33"/>
      <c r="B369" s="33"/>
      <c r="C369" s="33">
        <v>4520</v>
      </c>
      <c r="D369" s="196" t="s">
        <v>58</v>
      </c>
      <c r="E369" s="34">
        <v>4770</v>
      </c>
      <c r="F369" s="34">
        <v>4770</v>
      </c>
      <c r="G369" s="34">
        <v>4770</v>
      </c>
      <c r="H369" s="34">
        <v>0</v>
      </c>
      <c r="I369" s="34">
        <v>4770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187"/>
    </row>
    <row r="370" spans="1:19" s="38" customFormat="1" ht="12.75">
      <c r="A370" s="40"/>
      <c r="B370" s="40"/>
      <c r="C370" s="40"/>
      <c r="D370" s="206"/>
      <c r="E370" s="41">
        <v>2724.36</v>
      </c>
      <c r="F370" s="41">
        <v>2724.36</v>
      </c>
      <c r="G370" s="41">
        <v>2724.36</v>
      </c>
      <c r="H370" s="41">
        <v>0</v>
      </c>
      <c r="I370" s="41">
        <v>2724.36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187"/>
    </row>
    <row r="371" spans="1:19" ht="16.5" customHeight="1">
      <c r="A371" s="33"/>
      <c r="B371" s="33"/>
      <c r="C371" s="33">
        <v>4700</v>
      </c>
      <c r="D371" s="196" t="s">
        <v>303</v>
      </c>
      <c r="E371" s="34">
        <v>4139</v>
      </c>
      <c r="F371" s="34">
        <v>4139</v>
      </c>
      <c r="G371" s="34">
        <v>4139</v>
      </c>
      <c r="H371" s="34">
        <v>0</v>
      </c>
      <c r="I371" s="34">
        <v>4139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187"/>
    </row>
    <row r="372" spans="1:19" s="38" customFormat="1" ht="15.75" customHeight="1">
      <c r="A372" s="40"/>
      <c r="B372" s="40"/>
      <c r="C372" s="40"/>
      <c r="D372" s="206"/>
      <c r="E372" s="41">
        <v>2574.7</v>
      </c>
      <c r="F372" s="41">
        <v>2574.7</v>
      </c>
      <c r="G372" s="41">
        <v>2574.7</v>
      </c>
      <c r="H372" s="41">
        <v>0</v>
      </c>
      <c r="I372" s="41">
        <v>2574.7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187"/>
    </row>
    <row r="373" spans="1:19" ht="12.75">
      <c r="A373" s="33"/>
      <c r="B373" s="33"/>
      <c r="C373" s="33">
        <v>6050</v>
      </c>
      <c r="D373" s="196" t="s">
        <v>53</v>
      </c>
      <c r="E373" s="34">
        <v>14000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14000</v>
      </c>
      <c r="P373" s="34">
        <v>14000</v>
      </c>
      <c r="Q373" s="34">
        <v>0</v>
      </c>
      <c r="R373" s="34">
        <v>0</v>
      </c>
      <c r="S373" s="187"/>
    </row>
    <row r="374" spans="1:19" s="38" customFormat="1" ht="12.75">
      <c r="A374" s="40"/>
      <c r="B374" s="40"/>
      <c r="C374" s="40"/>
      <c r="D374" s="206"/>
      <c r="E374" s="41">
        <v>13849.8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13849.8</v>
      </c>
      <c r="P374" s="41">
        <v>13849.8</v>
      </c>
      <c r="Q374" s="41">
        <v>0</v>
      </c>
      <c r="R374" s="41">
        <v>0</v>
      </c>
      <c r="S374" s="187"/>
    </row>
    <row r="375" spans="1:19" ht="12.75">
      <c r="A375" s="33"/>
      <c r="B375" s="33">
        <v>80103</v>
      </c>
      <c r="C375" s="33"/>
      <c r="D375" s="196" t="s">
        <v>113</v>
      </c>
      <c r="E375" s="34">
        <v>241780</v>
      </c>
      <c r="F375" s="34">
        <v>241780</v>
      </c>
      <c r="G375" s="34">
        <v>233180</v>
      </c>
      <c r="H375" s="34">
        <v>178404</v>
      </c>
      <c r="I375" s="34">
        <v>54776</v>
      </c>
      <c r="J375" s="34">
        <v>0</v>
      </c>
      <c r="K375" s="34">
        <v>8600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187"/>
    </row>
    <row r="376" spans="1:19" s="38" customFormat="1" ht="12.75">
      <c r="A376" s="40"/>
      <c r="B376" s="40"/>
      <c r="C376" s="40"/>
      <c r="D376" s="206"/>
      <c r="E376" s="41">
        <f>SUM(E378,E380,E382,E384,E386,E388,E390,E392,E394,E396,E398,E400,E402,E404,E406,E408,E410,E412,E414,E416)</f>
        <v>158000.67</v>
      </c>
      <c r="F376" s="41">
        <f aca="true" t="shared" si="40" ref="F376:R376">SUM(F378,F380,F382,F384,F386,F388,F390,F392,F394,F396,F398,F400,F402,F404,F406,F408,F410,F412,F414,F416)</f>
        <v>158000.67</v>
      </c>
      <c r="G376" s="41">
        <f t="shared" si="40"/>
        <v>152506.48</v>
      </c>
      <c r="H376" s="41">
        <f t="shared" si="40"/>
        <v>120719.32</v>
      </c>
      <c r="I376" s="41">
        <f t="shared" si="40"/>
        <v>31787.16</v>
      </c>
      <c r="J376" s="41">
        <f t="shared" si="40"/>
        <v>0</v>
      </c>
      <c r="K376" s="41">
        <f t="shared" si="40"/>
        <v>5494.19</v>
      </c>
      <c r="L376" s="41">
        <f t="shared" si="40"/>
        <v>0</v>
      </c>
      <c r="M376" s="41">
        <f t="shared" si="40"/>
        <v>0</v>
      </c>
      <c r="N376" s="41">
        <f t="shared" si="40"/>
        <v>0</v>
      </c>
      <c r="O376" s="41">
        <f t="shared" si="40"/>
        <v>0</v>
      </c>
      <c r="P376" s="41">
        <f t="shared" si="40"/>
        <v>0</v>
      </c>
      <c r="Q376" s="41">
        <f t="shared" si="40"/>
        <v>0</v>
      </c>
      <c r="R376" s="41">
        <f t="shared" si="40"/>
        <v>0</v>
      </c>
      <c r="S376" s="187"/>
    </row>
    <row r="377" spans="1:19" ht="12.75">
      <c r="A377" s="33"/>
      <c r="B377" s="33"/>
      <c r="C377" s="33">
        <v>3020</v>
      </c>
      <c r="D377" s="196" t="s">
        <v>282</v>
      </c>
      <c r="E377" s="34">
        <v>8600</v>
      </c>
      <c r="F377" s="34">
        <v>8600</v>
      </c>
      <c r="G377" s="34">
        <v>0</v>
      </c>
      <c r="H377" s="34">
        <v>0</v>
      </c>
      <c r="I377" s="34">
        <v>0</v>
      </c>
      <c r="J377" s="34">
        <v>0</v>
      </c>
      <c r="K377" s="34">
        <v>8600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187"/>
    </row>
    <row r="378" spans="1:19" s="38" customFormat="1" ht="11.25" customHeight="1">
      <c r="A378" s="40"/>
      <c r="B378" s="40"/>
      <c r="C378" s="40"/>
      <c r="D378" s="206"/>
      <c r="E378" s="41">
        <v>5494.19</v>
      </c>
      <c r="F378" s="41">
        <v>5494.19</v>
      </c>
      <c r="G378" s="41">
        <v>0</v>
      </c>
      <c r="H378" s="41">
        <v>0</v>
      </c>
      <c r="I378" s="41">
        <v>0</v>
      </c>
      <c r="J378" s="41">
        <v>0</v>
      </c>
      <c r="K378" s="41">
        <v>5494.19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187"/>
    </row>
    <row r="379" spans="1:19" ht="12.75">
      <c r="A379" s="33"/>
      <c r="B379" s="33"/>
      <c r="C379" s="33">
        <v>4010</v>
      </c>
      <c r="D379" s="196" t="s">
        <v>63</v>
      </c>
      <c r="E379" s="34">
        <v>138000</v>
      </c>
      <c r="F379" s="34">
        <v>138000</v>
      </c>
      <c r="G379" s="34">
        <v>138000</v>
      </c>
      <c r="H379" s="34">
        <v>138000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187"/>
    </row>
    <row r="380" spans="1:19" s="38" customFormat="1" ht="12.75">
      <c r="A380" s="40"/>
      <c r="B380" s="40"/>
      <c r="C380" s="40"/>
      <c r="D380" s="206"/>
      <c r="E380" s="41">
        <v>93867.88</v>
      </c>
      <c r="F380" s="41">
        <v>93867.88</v>
      </c>
      <c r="G380" s="41">
        <v>93867.88</v>
      </c>
      <c r="H380" s="41">
        <v>93867.88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187"/>
    </row>
    <row r="381" spans="1:19" ht="12.75">
      <c r="A381" s="33"/>
      <c r="B381" s="33"/>
      <c r="C381" s="33">
        <v>4040</v>
      </c>
      <c r="D381" s="196" t="s">
        <v>68</v>
      </c>
      <c r="E381" s="34">
        <v>12000</v>
      </c>
      <c r="F381" s="34">
        <v>12000</v>
      </c>
      <c r="G381" s="34">
        <v>12000</v>
      </c>
      <c r="H381" s="34">
        <v>12000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187"/>
    </row>
    <row r="382" spans="1:19" s="38" customFormat="1" ht="12.75">
      <c r="A382" s="40"/>
      <c r="B382" s="40"/>
      <c r="C382" s="40"/>
      <c r="D382" s="206"/>
      <c r="E382" s="41">
        <v>9194</v>
      </c>
      <c r="F382" s="41">
        <v>9194</v>
      </c>
      <c r="G382" s="41">
        <v>9194</v>
      </c>
      <c r="H382" s="41">
        <v>9194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187"/>
    </row>
    <row r="383" spans="1:19" ht="12.75">
      <c r="A383" s="33"/>
      <c r="B383" s="33"/>
      <c r="C383" s="33">
        <v>4110</v>
      </c>
      <c r="D383" s="196" t="s">
        <v>64</v>
      </c>
      <c r="E383" s="34">
        <v>24140</v>
      </c>
      <c r="F383" s="34">
        <v>24140</v>
      </c>
      <c r="G383" s="34">
        <v>24140</v>
      </c>
      <c r="H383" s="34">
        <v>24140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187"/>
    </row>
    <row r="384" spans="1:19" s="38" customFormat="1" ht="12.75">
      <c r="A384" s="40"/>
      <c r="B384" s="40"/>
      <c r="C384" s="40"/>
      <c r="D384" s="206"/>
      <c r="E384" s="41">
        <v>14786.83</v>
      </c>
      <c r="F384" s="41">
        <v>14786.83</v>
      </c>
      <c r="G384" s="41">
        <v>14786.83</v>
      </c>
      <c r="H384" s="41">
        <v>14786.83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187"/>
    </row>
    <row r="385" spans="1:19" ht="12.75">
      <c r="A385" s="33"/>
      <c r="B385" s="33"/>
      <c r="C385" s="33">
        <v>4120</v>
      </c>
      <c r="D385" s="196" t="s">
        <v>65</v>
      </c>
      <c r="E385" s="34">
        <v>3900</v>
      </c>
      <c r="F385" s="34">
        <v>3900</v>
      </c>
      <c r="G385" s="34">
        <v>3900</v>
      </c>
      <c r="H385" s="34">
        <v>3900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187"/>
    </row>
    <row r="386" spans="1:19" s="38" customFormat="1" ht="11.25" customHeight="1">
      <c r="A386" s="40"/>
      <c r="B386" s="40"/>
      <c r="C386" s="40"/>
      <c r="D386" s="206"/>
      <c r="E386" s="41">
        <v>2600.7</v>
      </c>
      <c r="F386" s="41">
        <v>2600.7</v>
      </c>
      <c r="G386" s="41">
        <v>2600.7</v>
      </c>
      <c r="H386" s="41">
        <v>2600.7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187"/>
    </row>
    <row r="387" spans="1:19" ht="12.75">
      <c r="A387" s="33"/>
      <c r="B387" s="33"/>
      <c r="C387" s="33">
        <v>4170</v>
      </c>
      <c r="D387" s="196" t="s">
        <v>70</v>
      </c>
      <c r="E387" s="34">
        <v>364</v>
      </c>
      <c r="F387" s="34">
        <v>364</v>
      </c>
      <c r="G387" s="34">
        <v>364</v>
      </c>
      <c r="H387" s="34">
        <v>364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187"/>
    </row>
    <row r="388" spans="1:19" s="38" customFormat="1" ht="12.75">
      <c r="A388" s="40"/>
      <c r="B388" s="40"/>
      <c r="C388" s="40"/>
      <c r="D388" s="206"/>
      <c r="E388" s="41">
        <v>269.91</v>
      </c>
      <c r="F388" s="41">
        <v>269.91</v>
      </c>
      <c r="G388" s="41">
        <v>269.91</v>
      </c>
      <c r="H388" s="41">
        <v>269.91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187"/>
    </row>
    <row r="389" spans="1:19" ht="12.75">
      <c r="A389" s="33"/>
      <c r="B389" s="33"/>
      <c r="C389" s="33">
        <v>4210</v>
      </c>
      <c r="D389" s="196" t="s">
        <v>52</v>
      </c>
      <c r="E389" s="34">
        <v>10504</v>
      </c>
      <c r="F389" s="34">
        <v>10504</v>
      </c>
      <c r="G389" s="34">
        <v>10504</v>
      </c>
      <c r="H389" s="34">
        <v>0</v>
      </c>
      <c r="I389" s="34">
        <v>10504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187"/>
    </row>
    <row r="390" spans="1:19" s="38" customFormat="1" ht="12.75">
      <c r="A390" s="40"/>
      <c r="B390" s="40"/>
      <c r="C390" s="40"/>
      <c r="D390" s="206"/>
      <c r="E390" s="41">
        <v>6755.75</v>
      </c>
      <c r="F390" s="41">
        <v>6755.75</v>
      </c>
      <c r="G390" s="41">
        <v>6755.75</v>
      </c>
      <c r="H390" s="41">
        <v>0</v>
      </c>
      <c r="I390" s="41">
        <v>6755.75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187"/>
    </row>
    <row r="391" spans="1:19" ht="12.75">
      <c r="A391" s="33"/>
      <c r="B391" s="33"/>
      <c r="C391" s="33">
        <v>4220</v>
      </c>
      <c r="D391" s="196" t="s">
        <v>79</v>
      </c>
      <c r="E391" s="34">
        <v>20000</v>
      </c>
      <c r="F391" s="34">
        <v>20000</v>
      </c>
      <c r="G391" s="34">
        <v>20000</v>
      </c>
      <c r="H391" s="34">
        <v>0</v>
      </c>
      <c r="I391" s="34">
        <v>20000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187"/>
    </row>
    <row r="392" spans="1:19" s="38" customFormat="1" ht="12.75">
      <c r="A392" s="40"/>
      <c r="B392" s="40"/>
      <c r="C392" s="40"/>
      <c r="D392" s="206"/>
      <c r="E392" s="41">
        <v>8033.29</v>
      </c>
      <c r="F392" s="41">
        <v>8033.29</v>
      </c>
      <c r="G392" s="41">
        <v>8033.29</v>
      </c>
      <c r="H392" s="41">
        <v>0</v>
      </c>
      <c r="I392" s="41">
        <v>8033.29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187"/>
    </row>
    <row r="393" spans="1:19" ht="12.75">
      <c r="A393" s="33"/>
      <c r="B393" s="33"/>
      <c r="C393" s="33">
        <v>4240</v>
      </c>
      <c r="D393" s="196" t="s">
        <v>312</v>
      </c>
      <c r="E393" s="34">
        <v>505</v>
      </c>
      <c r="F393" s="34">
        <v>505</v>
      </c>
      <c r="G393" s="34">
        <v>505</v>
      </c>
      <c r="H393" s="34">
        <v>0</v>
      </c>
      <c r="I393" s="34">
        <v>505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187"/>
    </row>
    <row r="394" spans="1:19" s="38" customFormat="1" ht="12.75">
      <c r="A394" s="40"/>
      <c r="B394" s="40"/>
      <c r="C394" s="40"/>
      <c r="D394" s="206"/>
      <c r="E394" s="41">
        <v>500</v>
      </c>
      <c r="F394" s="41">
        <v>500</v>
      </c>
      <c r="G394" s="41">
        <v>500</v>
      </c>
      <c r="H394" s="41">
        <v>0</v>
      </c>
      <c r="I394" s="41">
        <v>500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187"/>
    </row>
    <row r="395" spans="1:19" ht="12.75">
      <c r="A395" s="33"/>
      <c r="B395" s="33"/>
      <c r="C395" s="33">
        <v>4260</v>
      </c>
      <c r="D395" s="196" t="s">
        <v>55</v>
      </c>
      <c r="E395" s="34">
        <v>4800</v>
      </c>
      <c r="F395" s="34">
        <v>4800</v>
      </c>
      <c r="G395" s="34">
        <v>4800</v>
      </c>
      <c r="H395" s="34">
        <v>0</v>
      </c>
      <c r="I395" s="34">
        <v>4800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187"/>
    </row>
    <row r="396" spans="1:19" s="38" customFormat="1" ht="12.75">
      <c r="A396" s="40"/>
      <c r="B396" s="40"/>
      <c r="C396" s="40"/>
      <c r="D396" s="206"/>
      <c r="E396" s="41">
        <v>3891.46</v>
      </c>
      <c r="F396" s="41">
        <v>3891.46</v>
      </c>
      <c r="G396" s="41">
        <v>3891.46</v>
      </c>
      <c r="H396" s="41">
        <v>0</v>
      </c>
      <c r="I396" s="41">
        <v>3891.46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187"/>
    </row>
    <row r="397" spans="1:19" ht="12.75">
      <c r="A397" s="33"/>
      <c r="B397" s="33"/>
      <c r="C397" s="33">
        <v>4270</v>
      </c>
      <c r="D397" s="196" t="s">
        <v>54</v>
      </c>
      <c r="E397" s="34">
        <v>3084</v>
      </c>
      <c r="F397" s="34">
        <v>3084</v>
      </c>
      <c r="G397" s="34">
        <v>3084</v>
      </c>
      <c r="H397" s="34">
        <v>0</v>
      </c>
      <c r="I397" s="34">
        <v>3084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187"/>
    </row>
    <row r="398" spans="1:19" s="38" customFormat="1" ht="12.75">
      <c r="A398" s="40"/>
      <c r="B398" s="40"/>
      <c r="C398" s="40"/>
      <c r="D398" s="206"/>
      <c r="E398" s="41">
        <v>71.5</v>
      </c>
      <c r="F398" s="41">
        <v>71.5</v>
      </c>
      <c r="G398" s="41">
        <v>71.5</v>
      </c>
      <c r="H398" s="41">
        <v>0</v>
      </c>
      <c r="I398" s="41">
        <v>71.5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187"/>
    </row>
    <row r="399" spans="1:19" ht="12.75">
      <c r="A399" s="33"/>
      <c r="B399" s="33"/>
      <c r="C399" s="33">
        <v>4280</v>
      </c>
      <c r="D399" s="196" t="s">
        <v>71</v>
      </c>
      <c r="E399" s="34">
        <v>610</v>
      </c>
      <c r="F399" s="34">
        <v>610</v>
      </c>
      <c r="G399" s="34">
        <v>610</v>
      </c>
      <c r="H399" s="34">
        <v>0</v>
      </c>
      <c r="I399" s="34">
        <v>610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187"/>
    </row>
    <row r="400" spans="1:19" s="38" customFormat="1" ht="12.75">
      <c r="A400" s="40"/>
      <c r="B400" s="40"/>
      <c r="C400" s="40"/>
      <c r="D400" s="206"/>
      <c r="E400" s="41">
        <v>148.5</v>
      </c>
      <c r="F400" s="41">
        <v>148.5</v>
      </c>
      <c r="G400" s="41">
        <v>148.5</v>
      </c>
      <c r="H400" s="41">
        <v>0</v>
      </c>
      <c r="I400" s="41">
        <v>148.5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187"/>
    </row>
    <row r="401" spans="1:19" ht="12.75">
      <c r="A401" s="33"/>
      <c r="B401" s="33"/>
      <c r="C401" s="33">
        <v>4300</v>
      </c>
      <c r="D401" s="196" t="s">
        <v>50</v>
      </c>
      <c r="E401" s="34">
        <v>3510</v>
      </c>
      <c r="F401" s="34">
        <v>3510</v>
      </c>
      <c r="G401" s="34">
        <v>3510</v>
      </c>
      <c r="H401" s="34">
        <v>0</v>
      </c>
      <c r="I401" s="34">
        <v>3510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187"/>
    </row>
    <row r="402" spans="1:19" s="38" customFormat="1" ht="12.75">
      <c r="A402" s="40"/>
      <c r="B402" s="40"/>
      <c r="C402" s="40"/>
      <c r="D402" s="206"/>
      <c r="E402" s="41">
        <v>1318.85</v>
      </c>
      <c r="F402" s="41">
        <v>1318.85</v>
      </c>
      <c r="G402" s="41">
        <v>1318.85</v>
      </c>
      <c r="H402" s="41">
        <v>0</v>
      </c>
      <c r="I402" s="41">
        <v>1318.85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187"/>
    </row>
    <row r="403" spans="1:19" ht="12.75">
      <c r="A403" s="33"/>
      <c r="B403" s="33"/>
      <c r="C403" s="33">
        <v>4350</v>
      </c>
      <c r="D403" s="196" t="s">
        <v>278</v>
      </c>
      <c r="E403" s="34">
        <v>275</v>
      </c>
      <c r="F403" s="34">
        <v>275</v>
      </c>
      <c r="G403" s="34">
        <v>275</v>
      </c>
      <c r="H403" s="34">
        <v>0</v>
      </c>
      <c r="I403" s="34">
        <v>275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187"/>
    </row>
    <row r="404" spans="1:19" s="38" customFormat="1" ht="12.75">
      <c r="A404" s="40"/>
      <c r="B404" s="40"/>
      <c r="C404" s="40"/>
      <c r="D404" s="206"/>
      <c r="E404" s="41">
        <v>213.7</v>
      </c>
      <c r="F404" s="41">
        <v>213.7</v>
      </c>
      <c r="G404" s="41">
        <v>213.7</v>
      </c>
      <c r="H404" s="41">
        <v>0</v>
      </c>
      <c r="I404" s="41">
        <v>213.7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187"/>
    </row>
    <row r="405" spans="1:19" ht="16.5" customHeight="1">
      <c r="A405" s="33"/>
      <c r="B405" s="33"/>
      <c r="C405" s="33">
        <v>4370</v>
      </c>
      <c r="D405" s="196" t="s">
        <v>280</v>
      </c>
      <c r="E405" s="34">
        <v>380</v>
      </c>
      <c r="F405" s="34">
        <v>380</v>
      </c>
      <c r="G405" s="34">
        <v>380</v>
      </c>
      <c r="H405" s="34">
        <v>0</v>
      </c>
      <c r="I405" s="34">
        <v>380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187"/>
    </row>
    <row r="406" spans="1:19" s="38" customFormat="1" ht="12.75">
      <c r="A406" s="40"/>
      <c r="B406" s="40"/>
      <c r="C406" s="40"/>
      <c r="D406" s="206"/>
      <c r="E406" s="41">
        <v>201.56</v>
      </c>
      <c r="F406" s="41">
        <v>201.56</v>
      </c>
      <c r="G406" s="41">
        <v>201.56</v>
      </c>
      <c r="H406" s="41">
        <v>0</v>
      </c>
      <c r="I406" s="41">
        <v>201.56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187"/>
    </row>
    <row r="407" spans="1:19" ht="12.75">
      <c r="A407" s="33"/>
      <c r="B407" s="33"/>
      <c r="C407" s="33">
        <v>4410</v>
      </c>
      <c r="D407" s="196" t="s">
        <v>56</v>
      </c>
      <c r="E407" s="34">
        <v>145</v>
      </c>
      <c r="F407" s="34">
        <v>145</v>
      </c>
      <c r="G407" s="34">
        <v>145</v>
      </c>
      <c r="H407" s="34">
        <v>0</v>
      </c>
      <c r="I407" s="34">
        <v>145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187"/>
    </row>
    <row r="408" spans="1:19" s="38" customFormat="1" ht="12.75">
      <c r="A408" s="40"/>
      <c r="B408" s="40"/>
      <c r="C408" s="40"/>
      <c r="D408" s="206"/>
      <c r="E408" s="41">
        <v>137.8</v>
      </c>
      <c r="F408" s="41">
        <v>137.8</v>
      </c>
      <c r="G408" s="41">
        <v>137.8</v>
      </c>
      <c r="H408" s="41">
        <v>0</v>
      </c>
      <c r="I408" s="41">
        <v>137.8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187"/>
    </row>
    <row r="409" spans="1:19" ht="12.75">
      <c r="A409" s="33"/>
      <c r="B409" s="33"/>
      <c r="C409" s="33">
        <v>4430</v>
      </c>
      <c r="D409" s="196" t="s">
        <v>57</v>
      </c>
      <c r="E409" s="34">
        <v>263</v>
      </c>
      <c r="F409" s="34">
        <v>263</v>
      </c>
      <c r="G409" s="34">
        <v>263</v>
      </c>
      <c r="H409" s="34">
        <v>0</v>
      </c>
      <c r="I409" s="34">
        <v>263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187"/>
    </row>
    <row r="410" spans="1:19" s="38" customFormat="1" ht="12.75">
      <c r="A410" s="40"/>
      <c r="B410" s="40"/>
      <c r="C410" s="40"/>
      <c r="D410" s="206"/>
      <c r="E410" s="41">
        <v>54.75</v>
      </c>
      <c r="F410" s="41">
        <v>54.75</v>
      </c>
      <c r="G410" s="41">
        <v>54.75</v>
      </c>
      <c r="H410" s="41">
        <v>0</v>
      </c>
      <c r="I410" s="41">
        <v>54.75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187"/>
    </row>
    <row r="411" spans="1:19" ht="12.75">
      <c r="A411" s="33"/>
      <c r="B411" s="33"/>
      <c r="C411" s="33">
        <v>4440</v>
      </c>
      <c r="D411" s="196" t="s">
        <v>73</v>
      </c>
      <c r="E411" s="34">
        <v>10340</v>
      </c>
      <c r="F411" s="34">
        <v>10340</v>
      </c>
      <c r="G411" s="34">
        <v>10340</v>
      </c>
      <c r="H411" s="34">
        <v>0</v>
      </c>
      <c r="I411" s="34">
        <v>10340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187"/>
    </row>
    <row r="412" spans="1:19" s="38" customFormat="1" ht="12.75">
      <c r="A412" s="40"/>
      <c r="B412" s="40"/>
      <c r="C412" s="40"/>
      <c r="D412" s="206"/>
      <c r="E412" s="41">
        <v>10340</v>
      </c>
      <c r="F412" s="41">
        <v>10340</v>
      </c>
      <c r="G412" s="41">
        <v>10340</v>
      </c>
      <c r="H412" s="41">
        <v>0</v>
      </c>
      <c r="I412" s="41">
        <v>10340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187"/>
    </row>
    <row r="413" spans="1:19" ht="12.75">
      <c r="A413" s="33"/>
      <c r="B413" s="33"/>
      <c r="C413" s="33">
        <v>4520</v>
      </c>
      <c r="D413" s="196" t="s">
        <v>58</v>
      </c>
      <c r="E413" s="34">
        <v>240</v>
      </c>
      <c r="F413" s="34">
        <v>240</v>
      </c>
      <c r="G413" s="34">
        <v>240</v>
      </c>
      <c r="H413" s="34">
        <v>0</v>
      </c>
      <c r="I413" s="34">
        <v>240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187"/>
    </row>
    <row r="414" spans="1:19" s="38" customFormat="1" ht="12.75">
      <c r="A414" s="40"/>
      <c r="B414" s="40"/>
      <c r="C414" s="40"/>
      <c r="D414" s="206"/>
      <c r="E414" s="41">
        <v>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187"/>
    </row>
    <row r="415" spans="1:19" ht="16.5" customHeight="1">
      <c r="A415" s="33"/>
      <c r="B415" s="33"/>
      <c r="C415" s="33">
        <v>4700</v>
      </c>
      <c r="D415" s="196" t="s">
        <v>303</v>
      </c>
      <c r="E415" s="34">
        <v>120</v>
      </c>
      <c r="F415" s="34">
        <v>120</v>
      </c>
      <c r="G415" s="34">
        <v>120</v>
      </c>
      <c r="H415" s="34">
        <v>0</v>
      </c>
      <c r="I415" s="34">
        <v>120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187"/>
    </row>
    <row r="416" spans="1:19" s="38" customFormat="1" ht="12.75">
      <c r="A416" s="40"/>
      <c r="B416" s="40"/>
      <c r="C416" s="40"/>
      <c r="D416" s="206"/>
      <c r="E416" s="41">
        <v>120</v>
      </c>
      <c r="F416" s="41">
        <v>120</v>
      </c>
      <c r="G416" s="41">
        <v>120</v>
      </c>
      <c r="H416" s="41">
        <v>0</v>
      </c>
      <c r="I416" s="41">
        <v>120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187"/>
    </row>
    <row r="417" spans="1:19" ht="12.75">
      <c r="A417" s="33"/>
      <c r="B417" s="33">
        <v>80104</v>
      </c>
      <c r="C417" s="33"/>
      <c r="D417" s="196" t="s">
        <v>213</v>
      </c>
      <c r="E417" s="34">
        <v>2891275</v>
      </c>
      <c r="F417" s="34">
        <v>2885248</v>
      </c>
      <c r="G417" s="34">
        <v>2115411</v>
      </c>
      <c r="H417" s="34">
        <v>1611676</v>
      </c>
      <c r="I417" s="34">
        <v>503735</v>
      </c>
      <c r="J417" s="34">
        <v>755277</v>
      </c>
      <c r="K417" s="34">
        <v>14560</v>
      </c>
      <c r="L417" s="34">
        <v>0</v>
      </c>
      <c r="M417" s="34">
        <v>0</v>
      </c>
      <c r="N417" s="34">
        <v>0</v>
      </c>
      <c r="O417" s="34">
        <v>6027</v>
      </c>
      <c r="P417" s="34">
        <v>6027</v>
      </c>
      <c r="Q417" s="34">
        <v>0</v>
      </c>
      <c r="R417" s="34">
        <v>0</v>
      </c>
      <c r="S417" s="187"/>
    </row>
    <row r="418" spans="1:19" s="38" customFormat="1" ht="12.75">
      <c r="A418" s="40"/>
      <c r="B418" s="40"/>
      <c r="C418" s="40"/>
      <c r="D418" s="206"/>
      <c r="E418" s="41">
        <f>SUM(E420,E422,E424,E426,E428,E430,E432,E434,E436,E438,E440,E442,E444,E446,E448,E450,E452,E454,E456,E458,E460)</f>
        <v>1585920.1000000003</v>
      </c>
      <c r="F418" s="41">
        <f aca="true" t="shared" si="41" ref="F418:R418">SUM(F420,F422,F424,F426,F428,F430,F432,F434,F436,F438,F440,F442,F444,F446,F448,F450,F452,F454,F456,F458,F460)</f>
        <v>1585920.1000000003</v>
      </c>
      <c r="G418" s="41">
        <f t="shared" si="41"/>
        <v>1135731.71</v>
      </c>
      <c r="H418" s="41">
        <f t="shared" si="41"/>
        <v>881122.3</v>
      </c>
      <c r="I418" s="41">
        <f t="shared" si="41"/>
        <v>254609.40999999997</v>
      </c>
      <c r="J418" s="41">
        <f t="shared" si="41"/>
        <v>441631.82</v>
      </c>
      <c r="K418" s="41">
        <f t="shared" si="41"/>
        <v>8556.57</v>
      </c>
      <c r="L418" s="41">
        <f t="shared" si="41"/>
        <v>0</v>
      </c>
      <c r="M418" s="41">
        <f t="shared" si="41"/>
        <v>0</v>
      </c>
      <c r="N418" s="41">
        <f t="shared" si="41"/>
        <v>0</v>
      </c>
      <c r="O418" s="41">
        <f t="shared" si="41"/>
        <v>0</v>
      </c>
      <c r="P418" s="41">
        <f t="shared" si="41"/>
        <v>0</v>
      </c>
      <c r="Q418" s="41">
        <f t="shared" si="41"/>
        <v>0</v>
      </c>
      <c r="R418" s="41">
        <f t="shared" si="41"/>
        <v>0</v>
      </c>
      <c r="S418" s="187"/>
    </row>
    <row r="419" spans="1:19" ht="12.75">
      <c r="A419" s="33"/>
      <c r="B419" s="33"/>
      <c r="C419" s="33">
        <v>2590</v>
      </c>
      <c r="D419" s="196" t="s">
        <v>383</v>
      </c>
      <c r="E419" s="34">
        <v>755277</v>
      </c>
      <c r="F419" s="34">
        <v>755277</v>
      </c>
      <c r="G419" s="34">
        <v>0</v>
      </c>
      <c r="H419" s="34">
        <v>0</v>
      </c>
      <c r="I419" s="34">
        <v>0</v>
      </c>
      <c r="J419" s="34">
        <v>755277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187"/>
    </row>
    <row r="420" spans="1:19" s="38" customFormat="1" ht="16.5" customHeight="1">
      <c r="A420" s="40"/>
      <c r="B420" s="40"/>
      <c r="C420" s="40"/>
      <c r="D420" s="206"/>
      <c r="E420" s="41">
        <v>441631.82</v>
      </c>
      <c r="F420" s="41">
        <v>441631.82</v>
      </c>
      <c r="G420" s="41">
        <v>0</v>
      </c>
      <c r="H420" s="41">
        <v>0</v>
      </c>
      <c r="I420" s="41">
        <v>0</v>
      </c>
      <c r="J420" s="41">
        <v>441631.82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187"/>
    </row>
    <row r="421" spans="1:19" ht="12.75">
      <c r="A421" s="33"/>
      <c r="B421" s="33"/>
      <c r="C421" s="33">
        <v>3020</v>
      </c>
      <c r="D421" s="196" t="s">
        <v>282</v>
      </c>
      <c r="E421" s="34">
        <v>14560</v>
      </c>
      <c r="F421" s="34">
        <v>14560</v>
      </c>
      <c r="G421" s="34">
        <v>0</v>
      </c>
      <c r="H421" s="34">
        <v>0</v>
      </c>
      <c r="I421" s="34">
        <v>0</v>
      </c>
      <c r="J421" s="34">
        <v>0</v>
      </c>
      <c r="K421" s="34">
        <v>14560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187"/>
    </row>
    <row r="422" spans="1:19" s="38" customFormat="1" ht="12.75">
      <c r="A422" s="40"/>
      <c r="B422" s="40"/>
      <c r="C422" s="40"/>
      <c r="D422" s="206"/>
      <c r="E422" s="41">
        <v>8556.57</v>
      </c>
      <c r="F422" s="41">
        <v>8556.57</v>
      </c>
      <c r="G422" s="41">
        <v>0</v>
      </c>
      <c r="H422" s="41">
        <v>0</v>
      </c>
      <c r="I422" s="41">
        <v>0</v>
      </c>
      <c r="J422" s="41">
        <v>0</v>
      </c>
      <c r="K422" s="41">
        <v>8556.57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187"/>
    </row>
    <row r="423" spans="1:19" ht="12.75">
      <c r="A423" s="33"/>
      <c r="B423" s="33"/>
      <c r="C423" s="33">
        <v>4010</v>
      </c>
      <c r="D423" s="196" t="s">
        <v>63</v>
      </c>
      <c r="E423" s="34">
        <v>1265934</v>
      </c>
      <c r="F423" s="34">
        <v>1265934</v>
      </c>
      <c r="G423" s="34">
        <v>1265934</v>
      </c>
      <c r="H423" s="34">
        <v>1265934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187"/>
    </row>
    <row r="424" spans="1:19" s="38" customFormat="1" ht="12.75">
      <c r="A424" s="40"/>
      <c r="B424" s="40"/>
      <c r="C424" s="40"/>
      <c r="D424" s="206"/>
      <c r="E424" s="41">
        <v>654195.18</v>
      </c>
      <c r="F424" s="41">
        <v>654195.18</v>
      </c>
      <c r="G424" s="41">
        <v>654195.18</v>
      </c>
      <c r="H424" s="41">
        <v>654195.18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187"/>
    </row>
    <row r="425" spans="1:19" ht="12.75">
      <c r="A425" s="33"/>
      <c r="B425" s="33"/>
      <c r="C425" s="33">
        <v>4040</v>
      </c>
      <c r="D425" s="196" t="s">
        <v>68</v>
      </c>
      <c r="E425" s="34">
        <v>101100</v>
      </c>
      <c r="F425" s="34">
        <v>101100</v>
      </c>
      <c r="G425" s="34">
        <v>101100</v>
      </c>
      <c r="H425" s="34">
        <v>101100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187"/>
    </row>
    <row r="426" spans="1:19" s="38" customFormat="1" ht="12.75">
      <c r="A426" s="40"/>
      <c r="B426" s="40"/>
      <c r="C426" s="40"/>
      <c r="D426" s="206"/>
      <c r="E426" s="41">
        <v>91907.46</v>
      </c>
      <c r="F426" s="41">
        <v>91907.46</v>
      </c>
      <c r="G426" s="41">
        <v>91907.46</v>
      </c>
      <c r="H426" s="41">
        <v>91907.46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187"/>
    </row>
    <row r="427" spans="1:19" ht="12.75">
      <c r="A427" s="33"/>
      <c r="B427" s="33"/>
      <c r="C427" s="33">
        <v>4110</v>
      </c>
      <c r="D427" s="196" t="s">
        <v>64</v>
      </c>
      <c r="E427" s="34">
        <v>206095</v>
      </c>
      <c r="F427" s="34">
        <v>206095</v>
      </c>
      <c r="G427" s="34">
        <v>206095</v>
      </c>
      <c r="H427" s="34">
        <v>206095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187"/>
    </row>
    <row r="428" spans="1:19" s="38" customFormat="1" ht="12.75">
      <c r="A428" s="40"/>
      <c r="B428" s="40"/>
      <c r="C428" s="40"/>
      <c r="D428" s="206"/>
      <c r="E428" s="41">
        <v>116529.38</v>
      </c>
      <c r="F428" s="41">
        <v>116529.38</v>
      </c>
      <c r="G428" s="41">
        <v>116529.38</v>
      </c>
      <c r="H428" s="41">
        <v>116529.38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187"/>
    </row>
    <row r="429" spans="1:19" ht="12.75">
      <c r="A429" s="33"/>
      <c r="B429" s="33"/>
      <c r="C429" s="33">
        <v>4120</v>
      </c>
      <c r="D429" s="196" t="s">
        <v>65</v>
      </c>
      <c r="E429" s="34">
        <v>33447</v>
      </c>
      <c r="F429" s="34">
        <v>33447</v>
      </c>
      <c r="G429" s="34">
        <v>33447</v>
      </c>
      <c r="H429" s="34">
        <v>33447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187"/>
    </row>
    <row r="430" spans="1:19" s="38" customFormat="1" ht="12.75">
      <c r="A430" s="40"/>
      <c r="B430" s="40"/>
      <c r="C430" s="40"/>
      <c r="D430" s="206"/>
      <c r="E430" s="41">
        <v>17010.78</v>
      </c>
      <c r="F430" s="41">
        <v>17010.78</v>
      </c>
      <c r="G430" s="41">
        <v>17010.78</v>
      </c>
      <c r="H430" s="41">
        <v>17010.78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187"/>
    </row>
    <row r="431" spans="1:19" ht="12.75">
      <c r="A431" s="33"/>
      <c r="B431" s="33"/>
      <c r="C431" s="33">
        <v>4170</v>
      </c>
      <c r="D431" s="196" t="s">
        <v>70</v>
      </c>
      <c r="E431" s="34">
        <v>5100</v>
      </c>
      <c r="F431" s="34">
        <v>5100</v>
      </c>
      <c r="G431" s="34">
        <v>5100</v>
      </c>
      <c r="H431" s="34">
        <v>5100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187"/>
    </row>
    <row r="432" spans="1:19" s="38" customFormat="1" ht="12.75">
      <c r="A432" s="40"/>
      <c r="B432" s="40"/>
      <c r="C432" s="40"/>
      <c r="D432" s="206"/>
      <c r="E432" s="41">
        <v>1479.5</v>
      </c>
      <c r="F432" s="41">
        <v>1479.5</v>
      </c>
      <c r="G432" s="41">
        <v>1479.5</v>
      </c>
      <c r="H432" s="41">
        <v>1479.5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187"/>
    </row>
    <row r="433" spans="1:19" ht="12.75">
      <c r="A433" s="33"/>
      <c r="B433" s="33"/>
      <c r="C433" s="33">
        <v>4210</v>
      </c>
      <c r="D433" s="196" t="s">
        <v>52</v>
      </c>
      <c r="E433" s="34">
        <v>100486</v>
      </c>
      <c r="F433" s="34">
        <v>100486</v>
      </c>
      <c r="G433" s="34">
        <v>100486</v>
      </c>
      <c r="H433" s="34">
        <v>0</v>
      </c>
      <c r="I433" s="34">
        <v>100486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187"/>
    </row>
    <row r="434" spans="1:19" s="38" customFormat="1" ht="12.75">
      <c r="A434" s="40"/>
      <c r="B434" s="40"/>
      <c r="C434" s="40"/>
      <c r="D434" s="206"/>
      <c r="E434" s="41">
        <v>55612.86</v>
      </c>
      <c r="F434" s="41">
        <v>55612.86</v>
      </c>
      <c r="G434" s="41">
        <v>55612.86</v>
      </c>
      <c r="H434" s="41">
        <v>0</v>
      </c>
      <c r="I434" s="41">
        <v>55612.86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187"/>
    </row>
    <row r="435" spans="1:19" ht="12.75">
      <c r="A435" s="33"/>
      <c r="B435" s="33"/>
      <c r="C435" s="33">
        <v>4220</v>
      </c>
      <c r="D435" s="196" t="s">
        <v>79</v>
      </c>
      <c r="E435" s="34">
        <v>210000</v>
      </c>
      <c r="F435" s="34">
        <v>210000</v>
      </c>
      <c r="G435" s="34">
        <v>210000</v>
      </c>
      <c r="H435" s="34">
        <v>0</v>
      </c>
      <c r="I435" s="34">
        <v>210000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187"/>
    </row>
    <row r="436" spans="1:19" s="38" customFormat="1" ht="12.75">
      <c r="A436" s="40"/>
      <c r="B436" s="40"/>
      <c r="C436" s="40"/>
      <c r="D436" s="206"/>
      <c r="E436" s="41">
        <v>75401.34</v>
      </c>
      <c r="F436" s="41">
        <v>75401.34</v>
      </c>
      <c r="G436" s="41">
        <v>75401.34</v>
      </c>
      <c r="H436" s="41">
        <v>0</v>
      </c>
      <c r="I436" s="41">
        <v>75401.34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187"/>
    </row>
    <row r="437" spans="1:19" ht="12.75">
      <c r="A437" s="33"/>
      <c r="B437" s="33"/>
      <c r="C437" s="33">
        <v>4240</v>
      </c>
      <c r="D437" s="196" t="s">
        <v>312</v>
      </c>
      <c r="E437" s="34">
        <v>2000</v>
      </c>
      <c r="F437" s="34">
        <v>2000</v>
      </c>
      <c r="G437" s="34">
        <v>2000</v>
      </c>
      <c r="H437" s="34">
        <v>0</v>
      </c>
      <c r="I437" s="34">
        <v>2000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187"/>
    </row>
    <row r="438" spans="1:19" s="38" customFormat="1" ht="12.75">
      <c r="A438" s="40"/>
      <c r="B438" s="40"/>
      <c r="C438" s="40"/>
      <c r="D438" s="206"/>
      <c r="E438" s="41">
        <v>0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187"/>
    </row>
    <row r="439" spans="1:19" ht="12.75">
      <c r="A439" s="33"/>
      <c r="B439" s="33"/>
      <c r="C439" s="33">
        <v>4260</v>
      </c>
      <c r="D439" s="196" t="s">
        <v>55</v>
      </c>
      <c r="E439" s="34">
        <v>38565</v>
      </c>
      <c r="F439" s="34">
        <v>38565</v>
      </c>
      <c r="G439" s="34">
        <v>38565</v>
      </c>
      <c r="H439" s="34">
        <v>0</v>
      </c>
      <c r="I439" s="34">
        <v>38565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187"/>
    </row>
    <row r="440" spans="1:19" s="38" customFormat="1" ht="12.75">
      <c r="A440" s="40"/>
      <c r="B440" s="40"/>
      <c r="C440" s="40"/>
      <c r="D440" s="206"/>
      <c r="E440" s="41">
        <v>20161.38</v>
      </c>
      <c r="F440" s="41">
        <v>20161.38</v>
      </c>
      <c r="G440" s="41">
        <v>20161.38</v>
      </c>
      <c r="H440" s="41">
        <v>0</v>
      </c>
      <c r="I440" s="41">
        <v>20161.38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187"/>
    </row>
    <row r="441" spans="1:19" ht="12.75">
      <c r="A441" s="33"/>
      <c r="B441" s="33"/>
      <c r="C441" s="33">
        <v>4270</v>
      </c>
      <c r="D441" s="196" t="s">
        <v>54</v>
      </c>
      <c r="E441" s="34">
        <v>26700</v>
      </c>
      <c r="F441" s="34">
        <v>26700</v>
      </c>
      <c r="G441" s="34">
        <v>26700</v>
      </c>
      <c r="H441" s="34">
        <v>0</v>
      </c>
      <c r="I441" s="34">
        <v>26700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187"/>
    </row>
    <row r="442" spans="1:19" s="38" customFormat="1" ht="12.75">
      <c r="A442" s="40"/>
      <c r="B442" s="40"/>
      <c r="C442" s="40"/>
      <c r="D442" s="206"/>
      <c r="E442" s="41">
        <v>15890</v>
      </c>
      <c r="F442" s="41">
        <v>15890</v>
      </c>
      <c r="G442" s="41">
        <v>15890</v>
      </c>
      <c r="H442" s="41">
        <v>0</v>
      </c>
      <c r="I442" s="41">
        <v>15890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187"/>
    </row>
    <row r="443" spans="1:19" ht="12.75">
      <c r="A443" s="33"/>
      <c r="B443" s="33"/>
      <c r="C443" s="33">
        <v>4280</v>
      </c>
      <c r="D443" s="196" t="s">
        <v>71</v>
      </c>
      <c r="E443" s="34">
        <v>5508</v>
      </c>
      <c r="F443" s="34">
        <v>5508</v>
      </c>
      <c r="G443" s="34">
        <v>5508</v>
      </c>
      <c r="H443" s="34">
        <v>0</v>
      </c>
      <c r="I443" s="34">
        <v>5508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187"/>
    </row>
    <row r="444" spans="1:19" s="38" customFormat="1" ht="12.75">
      <c r="A444" s="40"/>
      <c r="B444" s="40"/>
      <c r="C444" s="40"/>
      <c r="D444" s="206"/>
      <c r="E444" s="41">
        <v>1104</v>
      </c>
      <c r="F444" s="41">
        <v>1104</v>
      </c>
      <c r="G444" s="41">
        <v>1104</v>
      </c>
      <c r="H444" s="41">
        <v>0</v>
      </c>
      <c r="I444" s="41">
        <v>1104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187"/>
    </row>
    <row r="445" spans="1:19" ht="12.75">
      <c r="A445" s="33"/>
      <c r="B445" s="33"/>
      <c r="C445" s="33">
        <v>4300</v>
      </c>
      <c r="D445" s="196" t="s">
        <v>50</v>
      </c>
      <c r="E445" s="34">
        <v>21992</v>
      </c>
      <c r="F445" s="34">
        <v>21992</v>
      </c>
      <c r="G445" s="34">
        <v>21992</v>
      </c>
      <c r="H445" s="34">
        <v>0</v>
      </c>
      <c r="I445" s="34">
        <v>21992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187"/>
    </row>
    <row r="446" spans="1:19" s="38" customFormat="1" ht="12.75">
      <c r="A446" s="40"/>
      <c r="B446" s="40"/>
      <c r="C446" s="40"/>
      <c r="D446" s="206"/>
      <c r="E446" s="41">
        <v>13337.25</v>
      </c>
      <c r="F446" s="41">
        <v>13337.25</v>
      </c>
      <c r="G446" s="41">
        <v>13337.25</v>
      </c>
      <c r="H446" s="41">
        <v>0</v>
      </c>
      <c r="I446" s="41">
        <v>13337.25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187"/>
    </row>
    <row r="447" spans="1:19" ht="12.75">
      <c r="A447" s="33"/>
      <c r="B447" s="33"/>
      <c r="C447" s="33">
        <v>4350</v>
      </c>
      <c r="D447" s="196" t="s">
        <v>278</v>
      </c>
      <c r="E447" s="34">
        <v>4700</v>
      </c>
      <c r="F447" s="34">
        <v>4700</v>
      </c>
      <c r="G447" s="34">
        <v>4700</v>
      </c>
      <c r="H447" s="34">
        <v>0</v>
      </c>
      <c r="I447" s="34">
        <v>4700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187"/>
    </row>
    <row r="448" spans="1:19" s="38" customFormat="1" ht="12.75">
      <c r="A448" s="40"/>
      <c r="B448" s="40"/>
      <c r="C448" s="40"/>
      <c r="D448" s="206"/>
      <c r="E448" s="41">
        <v>2456.84</v>
      </c>
      <c r="F448" s="41">
        <v>2456.84</v>
      </c>
      <c r="G448" s="41">
        <v>2456.84</v>
      </c>
      <c r="H448" s="41">
        <v>0</v>
      </c>
      <c r="I448" s="41">
        <v>2456.84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187"/>
    </row>
    <row r="449" spans="1:19" ht="16.5" customHeight="1">
      <c r="A449" s="33"/>
      <c r="B449" s="33"/>
      <c r="C449" s="33">
        <v>4370</v>
      </c>
      <c r="D449" s="196" t="s">
        <v>280</v>
      </c>
      <c r="E449" s="34">
        <v>2220</v>
      </c>
      <c r="F449" s="34">
        <v>2220</v>
      </c>
      <c r="G449" s="34">
        <v>2220</v>
      </c>
      <c r="H449" s="34">
        <v>0</v>
      </c>
      <c r="I449" s="34">
        <v>2220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187"/>
    </row>
    <row r="450" spans="1:19" s="38" customFormat="1" ht="17.25" customHeight="1">
      <c r="A450" s="40"/>
      <c r="B450" s="40"/>
      <c r="C450" s="40"/>
      <c r="D450" s="206"/>
      <c r="E450" s="41">
        <v>650.24</v>
      </c>
      <c r="F450" s="41">
        <v>650.24</v>
      </c>
      <c r="G450" s="41">
        <v>650.24</v>
      </c>
      <c r="H450" s="41">
        <v>0</v>
      </c>
      <c r="I450" s="41">
        <v>650.24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187"/>
    </row>
    <row r="451" spans="1:19" ht="12.75">
      <c r="A451" s="33"/>
      <c r="B451" s="33"/>
      <c r="C451" s="33">
        <v>4410</v>
      </c>
      <c r="D451" s="196" t="s">
        <v>56</v>
      </c>
      <c r="E451" s="34">
        <v>505</v>
      </c>
      <c r="F451" s="34">
        <v>505</v>
      </c>
      <c r="G451" s="34">
        <v>505</v>
      </c>
      <c r="H451" s="34">
        <v>0</v>
      </c>
      <c r="I451" s="34">
        <v>505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187"/>
    </row>
    <row r="452" spans="1:19" s="38" customFormat="1" ht="12.75">
      <c r="A452" s="40"/>
      <c r="B452" s="40"/>
      <c r="C452" s="40"/>
      <c r="D452" s="206"/>
      <c r="E452" s="41">
        <v>188.5</v>
      </c>
      <c r="F452" s="41">
        <v>188.5</v>
      </c>
      <c r="G452" s="41">
        <v>188.5</v>
      </c>
      <c r="H452" s="41">
        <v>0</v>
      </c>
      <c r="I452" s="41">
        <v>188.5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187"/>
    </row>
    <row r="453" spans="1:19" ht="12.75">
      <c r="A453" s="33"/>
      <c r="B453" s="33"/>
      <c r="C453" s="33">
        <v>4430</v>
      </c>
      <c r="D453" s="196" t="s">
        <v>57</v>
      </c>
      <c r="E453" s="34">
        <v>200</v>
      </c>
      <c r="F453" s="34">
        <v>200</v>
      </c>
      <c r="G453" s="34">
        <v>200</v>
      </c>
      <c r="H453" s="34">
        <v>0</v>
      </c>
      <c r="I453" s="34">
        <v>200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187"/>
    </row>
    <row r="454" spans="1:19" s="38" customFormat="1" ht="12.75">
      <c r="A454" s="40"/>
      <c r="B454" s="40"/>
      <c r="C454" s="40"/>
      <c r="D454" s="206"/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187"/>
    </row>
    <row r="455" spans="1:19" ht="12.75">
      <c r="A455" s="33"/>
      <c r="B455" s="33"/>
      <c r="C455" s="33">
        <v>4440</v>
      </c>
      <c r="D455" s="196" t="s">
        <v>73</v>
      </c>
      <c r="E455" s="34">
        <v>90409</v>
      </c>
      <c r="F455" s="34">
        <v>90409</v>
      </c>
      <c r="G455" s="34">
        <v>90409</v>
      </c>
      <c r="H455" s="34">
        <v>0</v>
      </c>
      <c r="I455" s="34">
        <v>90409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187"/>
    </row>
    <row r="456" spans="1:19" s="38" customFormat="1" ht="12.75">
      <c r="A456" s="40"/>
      <c r="B456" s="40"/>
      <c r="C456" s="40"/>
      <c r="D456" s="206"/>
      <c r="E456" s="41">
        <v>69807</v>
      </c>
      <c r="F456" s="41">
        <v>69807</v>
      </c>
      <c r="G456" s="41">
        <v>69807</v>
      </c>
      <c r="H456" s="41">
        <v>0</v>
      </c>
      <c r="I456" s="41">
        <v>69807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187"/>
    </row>
    <row r="457" spans="1:19" ht="12.75">
      <c r="A457" s="33"/>
      <c r="B457" s="33"/>
      <c r="C457" s="33">
        <v>4520</v>
      </c>
      <c r="D457" s="196" t="s">
        <v>58</v>
      </c>
      <c r="E457" s="34">
        <v>450</v>
      </c>
      <c r="F457" s="34">
        <v>450</v>
      </c>
      <c r="G457" s="34">
        <v>450</v>
      </c>
      <c r="H457" s="34">
        <v>0</v>
      </c>
      <c r="I457" s="34">
        <v>450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187"/>
    </row>
    <row r="458" spans="1:19" s="38" customFormat="1" ht="15.75" customHeight="1">
      <c r="A458" s="40"/>
      <c r="B458" s="40"/>
      <c r="C458" s="40"/>
      <c r="D458" s="206"/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187"/>
    </row>
    <row r="459" spans="1:19" ht="12.75">
      <c r="A459" s="33"/>
      <c r="B459" s="33"/>
      <c r="C459" s="33">
        <v>6050</v>
      </c>
      <c r="D459" s="196" t="s">
        <v>53</v>
      </c>
      <c r="E459" s="34">
        <v>6027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6027</v>
      </c>
      <c r="P459" s="34">
        <v>6027</v>
      </c>
      <c r="Q459" s="34">
        <v>0</v>
      </c>
      <c r="R459" s="34">
        <v>0</v>
      </c>
      <c r="S459" s="187"/>
    </row>
    <row r="460" spans="1:19" s="38" customFormat="1" ht="12.75">
      <c r="A460" s="40"/>
      <c r="B460" s="40"/>
      <c r="C460" s="40"/>
      <c r="D460" s="206"/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187"/>
    </row>
    <row r="461" spans="1:19" ht="12.75">
      <c r="A461" s="33"/>
      <c r="B461" s="33">
        <v>80110</v>
      </c>
      <c r="C461" s="33"/>
      <c r="D461" s="196" t="s">
        <v>20</v>
      </c>
      <c r="E461" s="34">
        <v>4515127</v>
      </c>
      <c r="F461" s="34">
        <v>4515127</v>
      </c>
      <c r="G461" s="34">
        <v>3918587</v>
      </c>
      <c r="H461" s="34">
        <v>3414585</v>
      </c>
      <c r="I461" s="34">
        <v>504002</v>
      </c>
      <c r="J461" s="34">
        <v>588940</v>
      </c>
      <c r="K461" s="34">
        <v>7600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187"/>
    </row>
    <row r="462" spans="1:19" s="38" customFormat="1" ht="12.75">
      <c r="A462" s="40"/>
      <c r="B462" s="40"/>
      <c r="C462" s="40"/>
      <c r="D462" s="206"/>
      <c r="E462" s="41">
        <f>SUM(E464,E466,E468,E470,E472,E474,E476,E478,E480,E482,E484,E486,E488,E490,E492,E494,E496,E498,E500,E502,E504)</f>
        <v>2420175.72</v>
      </c>
      <c r="F462" s="41">
        <f aca="true" t="shared" si="42" ref="F462:R462">SUM(F464,F466,F468,F470,F472,F474,F476,F478,F480,F482,F484,F486,F488,F490,F492,F494,F496,F498,F500,F502,F504)</f>
        <v>2420175.72</v>
      </c>
      <c r="G462" s="41">
        <f t="shared" si="42"/>
        <v>2164098.7300000004</v>
      </c>
      <c r="H462" s="41">
        <f t="shared" si="42"/>
        <v>1813081.81</v>
      </c>
      <c r="I462" s="41">
        <f t="shared" si="42"/>
        <v>351016.92000000004</v>
      </c>
      <c r="J462" s="41">
        <f t="shared" si="42"/>
        <v>249081.92</v>
      </c>
      <c r="K462" s="41">
        <f t="shared" si="42"/>
        <v>6995.07</v>
      </c>
      <c r="L462" s="41">
        <f t="shared" si="42"/>
        <v>0</v>
      </c>
      <c r="M462" s="41">
        <f t="shared" si="42"/>
        <v>0</v>
      </c>
      <c r="N462" s="41">
        <f t="shared" si="42"/>
        <v>0</v>
      </c>
      <c r="O462" s="41">
        <f t="shared" si="42"/>
        <v>0</v>
      </c>
      <c r="P462" s="41">
        <f t="shared" si="42"/>
        <v>0</v>
      </c>
      <c r="Q462" s="41">
        <f t="shared" si="42"/>
        <v>0</v>
      </c>
      <c r="R462" s="41">
        <f t="shared" si="42"/>
        <v>0</v>
      </c>
      <c r="S462" s="187"/>
    </row>
    <row r="463" spans="1:19" ht="16.5" customHeight="1">
      <c r="A463" s="33"/>
      <c r="B463" s="33"/>
      <c r="C463" s="33">
        <v>2540</v>
      </c>
      <c r="D463" s="196" t="s">
        <v>124</v>
      </c>
      <c r="E463" s="34">
        <v>563940</v>
      </c>
      <c r="F463" s="34">
        <v>563940</v>
      </c>
      <c r="G463" s="34">
        <v>0</v>
      </c>
      <c r="H463" s="34">
        <v>0</v>
      </c>
      <c r="I463" s="34">
        <v>0</v>
      </c>
      <c r="J463" s="34">
        <v>563940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187"/>
    </row>
    <row r="464" spans="1:19" s="38" customFormat="1" ht="15.75" customHeight="1">
      <c r="A464" s="40"/>
      <c r="B464" s="40"/>
      <c r="C464" s="40"/>
      <c r="D464" s="206"/>
      <c r="E464" s="41">
        <v>249081.92</v>
      </c>
      <c r="F464" s="41">
        <v>249081.92</v>
      </c>
      <c r="G464" s="41">
        <v>0</v>
      </c>
      <c r="H464" s="41">
        <v>0</v>
      </c>
      <c r="I464" s="41">
        <v>0</v>
      </c>
      <c r="J464" s="41">
        <v>249081.92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187"/>
    </row>
    <row r="465" spans="1:19" ht="16.5" customHeight="1">
      <c r="A465" s="33"/>
      <c r="B465" s="33"/>
      <c r="C465" s="33">
        <v>2800</v>
      </c>
      <c r="D465" s="196" t="s">
        <v>315</v>
      </c>
      <c r="E465" s="34">
        <v>25000</v>
      </c>
      <c r="F465" s="34">
        <v>25000</v>
      </c>
      <c r="G465" s="34">
        <v>0</v>
      </c>
      <c r="H465" s="34">
        <v>0</v>
      </c>
      <c r="I465" s="34">
        <v>0</v>
      </c>
      <c r="J465" s="34">
        <v>25000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187"/>
    </row>
    <row r="466" spans="1:19" s="38" customFormat="1" ht="12.75">
      <c r="A466" s="40"/>
      <c r="B466" s="40"/>
      <c r="C466" s="40"/>
      <c r="D466" s="206"/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187"/>
    </row>
    <row r="467" spans="1:19" ht="12.75">
      <c r="A467" s="33"/>
      <c r="B467" s="33"/>
      <c r="C467" s="33">
        <v>3020</v>
      </c>
      <c r="D467" s="196" t="s">
        <v>282</v>
      </c>
      <c r="E467" s="34">
        <v>7600</v>
      </c>
      <c r="F467" s="34">
        <v>7600</v>
      </c>
      <c r="G467" s="34">
        <v>0</v>
      </c>
      <c r="H467" s="34">
        <v>0</v>
      </c>
      <c r="I467" s="34">
        <v>0</v>
      </c>
      <c r="J467" s="34">
        <v>0</v>
      </c>
      <c r="K467" s="34">
        <v>7600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187"/>
    </row>
    <row r="468" spans="1:19" s="38" customFormat="1" ht="12.75">
      <c r="A468" s="40"/>
      <c r="B468" s="40"/>
      <c r="C468" s="40"/>
      <c r="D468" s="206"/>
      <c r="E468" s="41">
        <v>6995.07</v>
      </c>
      <c r="F468" s="41">
        <v>6995.07</v>
      </c>
      <c r="G468" s="41">
        <v>0</v>
      </c>
      <c r="H468" s="41">
        <v>0</v>
      </c>
      <c r="I468" s="41">
        <v>0</v>
      </c>
      <c r="J468" s="41">
        <v>0</v>
      </c>
      <c r="K468" s="41">
        <v>6995.07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187"/>
    </row>
    <row r="469" spans="1:19" ht="12.75">
      <c r="A469" s="33"/>
      <c r="B469" s="33"/>
      <c r="C469" s="33">
        <v>4010</v>
      </c>
      <c r="D469" s="196" t="s">
        <v>63</v>
      </c>
      <c r="E469" s="34">
        <v>2683248</v>
      </c>
      <c r="F469" s="34">
        <v>2683248</v>
      </c>
      <c r="G469" s="34">
        <v>2683248</v>
      </c>
      <c r="H469" s="34">
        <v>2683248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187"/>
    </row>
    <row r="470" spans="1:19" s="38" customFormat="1" ht="12.75">
      <c r="A470" s="40"/>
      <c r="B470" s="40"/>
      <c r="C470" s="40"/>
      <c r="D470" s="206"/>
      <c r="E470" s="41">
        <v>1314269.57</v>
      </c>
      <c r="F470" s="41">
        <v>1314269.57</v>
      </c>
      <c r="G470" s="41">
        <v>1314269.57</v>
      </c>
      <c r="H470" s="41">
        <v>1314269.57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187"/>
    </row>
    <row r="471" spans="1:19" ht="12.75">
      <c r="A471" s="33"/>
      <c r="B471" s="33"/>
      <c r="C471" s="33">
        <v>4040</v>
      </c>
      <c r="D471" s="196" t="s">
        <v>68</v>
      </c>
      <c r="E471" s="34">
        <v>214400</v>
      </c>
      <c r="F471" s="34">
        <v>214400</v>
      </c>
      <c r="G471" s="34">
        <v>214400</v>
      </c>
      <c r="H471" s="34">
        <v>214400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187"/>
    </row>
    <row r="472" spans="1:19" s="38" customFormat="1" ht="12.75">
      <c r="A472" s="40"/>
      <c r="B472" s="40"/>
      <c r="C472" s="40"/>
      <c r="D472" s="206"/>
      <c r="E472" s="41">
        <v>213098.32</v>
      </c>
      <c r="F472" s="41">
        <v>213098.32</v>
      </c>
      <c r="G472" s="41">
        <v>213098.32</v>
      </c>
      <c r="H472" s="41">
        <v>213098.32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187"/>
    </row>
    <row r="473" spans="1:19" ht="12.75">
      <c r="A473" s="33"/>
      <c r="B473" s="33"/>
      <c r="C473" s="33">
        <v>4110</v>
      </c>
      <c r="D473" s="196" t="s">
        <v>64</v>
      </c>
      <c r="E473" s="34">
        <v>439070</v>
      </c>
      <c r="F473" s="34">
        <v>439070</v>
      </c>
      <c r="G473" s="34">
        <v>439070</v>
      </c>
      <c r="H473" s="34">
        <v>439070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187"/>
    </row>
    <row r="474" spans="1:19" s="38" customFormat="1" ht="12.75">
      <c r="A474" s="40"/>
      <c r="B474" s="40"/>
      <c r="C474" s="40"/>
      <c r="D474" s="206"/>
      <c r="E474" s="41">
        <v>248468.12</v>
      </c>
      <c r="F474" s="41">
        <v>248468.12</v>
      </c>
      <c r="G474" s="41">
        <v>248468.12</v>
      </c>
      <c r="H474" s="41">
        <v>248468.12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187"/>
    </row>
    <row r="475" spans="1:19" ht="12.75">
      <c r="A475" s="33"/>
      <c r="B475" s="33"/>
      <c r="C475" s="33">
        <v>4120</v>
      </c>
      <c r="D475" s="196" t="s">
        <v>65</v>
      </c>
      <c r="E475" s="34">
        <v>70867</v>
      </c>
      <c r="F475" s="34">
        <v>70867</v>
      </c>
      <c r="G475" s="34">
        <v>70867</v>
      </c>
      <c r="H475" s="34">
        <v>70867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187"/>
    </row>
    <row r="476" spans="1:19" s="38" customFormat="1" ht="12.75">
      <c r="A476" s="40"/>
      <c r="B476" s="40"/>
      <c r="C476" s="40"/>
      <c r="D476" s="206"/>
      <c r="E476" s="41">
        <v>33402.15</v>
      </c>
      <c r="F476" s="41">
        <v>33402.15</v>
      </c>
      <c r="G476" s="41">
        <v>33402.15</v>
      </c>
      <c r="H476" s="41">
        <v>33402.15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187"/>
    </row>
    <row r="477" spans="1:19" ht="12.75">
      <c r="A477" s="33"/>
      <c r="B477" s="33"/>
      <c r="C477" s="33">
        <v>4170</v>
      </c>
      <c r="D477" s="196" t="s">
        <v>70</v>
      </c>
      <c r="E477" s="34">
        <v>7000</v>
      </c>
      <c r="F477" s="34">
        <v>7000</v>
      </c>
      <c r="G477" s="34">
        <v>7000</v>
      </c>
      <c r="H477" s="34">
        <v>7000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187"/>
    </row>
    <row r="478" spans="1:19" s="38" customFormat="1" ht="12.75">
      <c r="A478" s="40"/>
      <c r="B478" s="40"/>
      <c r="C478" s="40"/>
      <c r="D478" s="206"/>
      <c r="E478" s="41">
        <v>3843.65</v>
      </c>
      <c r="F478" s="41">
        <v>3843.65</v>
      </c>
      <c r="G478" s="41">
        <v>3843.65</v>
      </c>
      <c r="H478" s="41">
        <v>3843.65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187"/>
    </row>
    <row r="479" spans="1:19" ht="12.75">
      <c r="A479" s="33"/>
      <c r="B479" s="33"/>
      <c r="C479" s="33">
        <v>4210</v>
      </c>
      <c r="D479" s="196" t="s">
        <v>52</v>
      </c>
      <c r="E479" s="34">
        <v>134940</v>
      </c>
      <c r="F479" s="34">
        <v>134940</v>
      </c>
      <c r="G479" s="34">
        <v>134940</v>
      </c>
      <c r="H479" s="34">
        <v>0</v>
      </c>
      <c r="I479" s="34">
        <v>134940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187"/>
    </row>
    <row r="480" spans="1:19" s="38" customFormat="1" ht="12.75">
      <c r="A480" s="40"/>
      <c r="B480" s="40"/>
      <c r="C480" s="40"/>
      <c r="D480" s="206"/>
      <c r="E480" s="41">
        <v>95013.22</v>
      </c>
      <c r="F480" s="41">
        <v>95013.22</v>
      </c>
      <c r="G480" s="41">
        <v>95013.22</v>
      </c>
      <c r="H480" s="41">
        <v>0</v>
      </c>
      <c r="I480" s="41">
        <v>95013.22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187"/>
    </row>
    <row r="481" spans="1:19" ht="12.75">
      <c r="A481" s="33"/>
      <c r="B481" s="33"/>
      <c r="C481" s="33">
        <v>4220</v>
      </c>
      <c r="D481" s="196" t="s">
        <v>79</v>
      </c>
      <c r="E481" s="34">
        <v>79000</v>
      </c>
      <c r="F481" s="34">
        <v>79000</v>
      </c>
      <c r="G481" s="34">
        <v>79000</v>
      </c>
      <c r="H481" s="34">
        <v>0</v>
      </c>
      <c r="I481" s="34">
        <v>79000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187"/>
    </row>
    <row r="482" spans="1:19" s="38" customFormat="1" ht="12.75">
      <c r="A482" s="40"/>
      <c r="B482" s="40"/>
      <c r="C482" s="40"/>
      <c r="D482" s="206"/>
      <c r="E482" s="41">
        <v>45584.84</v>
      </c>
      <c r="F482" s="41">
        <v>45584.84</v>
      </c>
      <c r="G482" s="41">
        <v>45584.84</v>
      </c>
      <c r="H482" s="41">
        <v>0</v>
      </c>
      <c r="I482" s="41">
        <v>45584.84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187"/>
    </row>
    <row r="483" spans="1:19" ht="12.75">
      <c r="A483" s="33"/>
      <c r="B483" s="33"/>
      <c r="C483" s="33">
        <v>4240</v>
      </c>
      <c r="D483" s="196" t="s">
        <v>312</v>
      </c>
      <c r="E483" s="34">
        <v>2000</v>
      </c>
      <c r="F483" s="34">
        <v>2000</v>
      </c>
      <c r="G483" s="34">
        <v>2000</v>
      </c>
      <c r="H483" s="34">
        <v>0</v>
      </c>
      <c r="I483" s="34">
        <v>2000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187"/>
    </row>
    <row r="484" spans="1:19" s="38" customFormat="1" ht="12.75">
      <c r="A484" s="40"/>
      <c r="B484" s="40"/>
      <c r="C484" s="40"/>
      <c r="D484" s="206"/>
      <c r="E484" s="41">
        <v>1289.14</v>
      </c>
      <c r="F484" s="41">
        <v>1289.14</v>
      </c>
      <c r="G484" s="41">
        <v>1289.14</v>
      </c>
      <c r="H484" s="41">
        <v>0</v>
      </c>
      <c r="I484" s="41">
        <v>1289.14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187"/>
    </row>
    <row r="485" spans="1:19" ht="12.75">
      <c r="A485" s="33"/>
      <c r="B485" s="33"/>
      <c r="C485" s="33">
        <v>4260</v>
      </c>
      <c r="D485" s="196" t="s">
        <v>55</v>
      </c>
      <c r="E485" s="34">
        <v>43000</v>
      </c>
      <c r="F485" s="34">
        <v>43000</v>
      </c>
      <c r="G485" s="34">
        <v>43000</v>
      </c>
      <c r="H485" s="34">
        <v>0</v>
      </c>
      <c r="I485" s="34">
        <v>43000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187"/>
    </row>
    <row r="486" spans="1:19" s="38" customFormat="1" ht="12.75">
      <c r="A486" s="40"/>
      <c r="B486" s="40"/>
      <c r="C486" s="40"/>
      <c r="D486" s="206"/>
      <c r="E486" s="41">
        <v>29597.85</v>
      </c>
      <c r="F486" s="41">
        <v>29597.85</v>
      </c>
      <c r="G486" s="41">
        <v>29597.85</v>
      </c>
      <c r="H486" s="41">
        <v>0</v>
      </c>
      <c r="I486" s="41">
        <v>29597.85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187"/>
    </row>
    <row r="487" spans="1:19" ht="12.75">
      <c r="A487" s="33"/>
      <c r="B487" s="33"/>
      <c r="C487" s="33">
        <v>4270</v>
      </c>
      <c r="D487" s="196" t="s">
        <v>54</v>
      </c>
      <c r="E487" s="34">
        <v>31006</v>
      </c>
      <c r="F487" s="34">
        <v>31006</v>
      </c>
      <c r="G487" s="34">
        <v>31006</v>
      </c>
      <c r="H487" s="34">
        <v>0</v>
      </c>
      <c r="I487" s="34">
        <v>31006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187"/>
    </row>
    <row r="488" spans="1:19" s="38" customFormat="1" ht="12.75">
      <c r="A488" s="40"/>
      <c r="B488" s="40"/>
      <c r="C488" s="40"/>
      <c r="D488" s="206"/>
      <c r="E488" s="41">
        <v>31006</v>
      </c>
      <c r="F488" s="41">
        <v>31006</v>
      </c>
      <c r="G488" s="41">
        <v>31006</v>
      </c>
      <c r="H488" s="41">
        <v>0</v>
      </c>
      <c r="I488" s="41">
        <v>31006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187"/>
    </row>
    <row r="489" spans="1:19" ht="12.75">
      <c r="A489" s="33"/>
      <c r="B489" s="33"/>
      <c r="C489" s="33">
        <v>4280</v>
      </c>
      <c r="D489" s="196" t="s">
        <v>71</v>
      </c>
      <c r="E489" s="34">
        <v>6275</v>
      </c>
      <c r="F489" s="34">
        <v>6275</v>
      </c>
      <c r="G489" s="34">
        <v>6275</v>
      </c>
      <c r="H489" s="34">
        <v>0</v>
      </c>
      <c r="I489" s="34">
        <v>6275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187"/>
    </row>
    <row r="490" spans="1:19" s="38" customFormat="1" ht="12.75">
      <c r="A490" s="40"/>
      <c r="B490" s="40"/>
      <c r="C490" s="40"/>
      <c r="D490" s="206"/>
      <c r="E490" s="41">
        <v>2860</v>
      </c>
      <c r="F490" s="41">
        <v>2860</v>
      </c>
      <c r="G490" s="41">
        <v>2860</v>
      </c>
      <c r="H490" s="41">
        <v>0</v>
      </c>
      <c r="I490" s="41">
        <v>2860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187"/>
    </row>
    <row r="491" spans="1:19" ht="12.75">
      <c r="A491" s="33"/>
      <c r="B491" s="33"/>
      <c r="C491" s="33">
        <v>4300</v>
      </c>
      <c r="D491" s="196" t="s">
        <v>50</v>
      </c>
      <c r="E491" s="34">
        <v>24678</v>
      </c>
      <c r="F491" s="34">
        <v>24678</v>
      </c>
      <c r="G491" s="34">
        <v>24678</v>
      </c>
      <c r="H491" s="34">
        <v>0</v>
      </c>
      <c r="I491" s="34">
        <v>24678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187"/>
    </row>
    <row r="492" spans="1:19" s="38" customFormat="1" ht="12.75">
      <c r="A492" s="40"/>
      <c r="B492" s="40"/>
      <c r="C492" s="40"/>
      <c r="D492" s="206"/>
      <c r="E492" s="41">
        <v>13573.47</v>
      </c>
      <c r="F492" s="41">
        <v>13573.47</v>
      </c>
      <c r="G492" s="41">
        <v>13573.47</v>
      </c>
      <c r="H492" s="41">
        <v>0</v>
      </c>
      <c r="I492" s="41">
        <v>13573.47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187"/>
    </row>
    <row r="493" spans="1:19" ht="12.75">
      <c r="A493" s="33"/>
      <c r="B493" s="33"/>
      <c r="C493" s="33">
        <v>4350</v>
      </c>
      <c r="D493" s="196" t="s">
        <v>278</v>
      </c>
      <c r="E493" s="34">
        <v>1600</v>
      </c>
      <c r="F493" s="34">
        <v>1600</v>
      </c>
      <c r="G493" s="34">
        <v>1600</v>
      </c>
      <c r="H493" s="34">
        <v>0</v>
      </c>
      <c r="I493" s="34">
        <v>1600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187"/>
    </row>
    <row r="494" spans="1:19" s="38" customFormat="1" ht="12.75">
      <c r="A494" s="40"/>
      <c r="B494" s="40"/>
      <c r="C494" s="40"/>
      <c r="D494" s="206"/>
      <c r="E494" s="41">
        <v>1150.05</v>
      </c>
      <c r="F494" s="41">
        <v>1150.05</v>
      </c>
      <c r="G494" s="41">
        <v>1150.05</v>
      </c>
      <c r="H494" s="41">
        <v>0</v>
      </c>
      <c r="I494" s="41">
        <v>1150.05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187"/>
    </row>
    <row r="495" spans="1:19" ht="16.5" customHeight="1">
      <c r="A495" s="33"/>
      <c r="B495" s="33"/>
      <c r="C495" s="33">
        <v>4370</v>
      </c>
      <c r="D495" s="196" t="s">
        <v>280</v>
      </c>
      <c r="E495" s="34">
        <v>2340</v>
      </c>
      <c r="F495" s="34">
        <v>2340</v>
      </c>
      <c r="G495" s="34">
        <v>2340</v>
      </c>
      <c r="H495" s="34">
        <v>0</v>
      </c>
      <c r="I495" s="34">
        <v>2340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187"/>
    </row>
    <row r="496" spans="1:19" s="38" customFormat="1" ht="12.75">
      <c r="A496" s="40"/>
      <c r="B496" s="40"/>
      <c r="C496" s="40"/>
      <c r="D496" s="206"/>
      <c r="E496" s="41">
        <v>1070.59</v>
      </c>
      <c r="F496" s="41">
        <v>1070.59</v>
      </c>
      <c r="G496" s="41">
        <v>1070.59</v>
      </c>
      <c r="H496" s="41">
        <v>0</v>
      </c>
      <c r="I496" s="41">
        <v>1070.59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187"/>
    </row>
    <row r="497" spans="1:19" ht="12.75">
      <c r="A497" s="33"/>
      <c r="B497" s="33"/>
      <c r="C497" s="33">
        <v>4410</v>
      </c>
      <c r="D497" s="196" t="s">
        <v>56</v>
      </c>
      <c r="E497" s="34">
        <v>4800</v>
      </c>
      <c r="F497" s="34">
        <v>4800</v>
      </c>
      <c r="G497" s="34">
        <v>4800</v>
      </c>
      <c r="H497" s="34">
        <v>0</v>
      </c>
      <c r="I497" s="34">
        <v>4800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187"/>
    </row>
    <row r="498" spans="1:19" s="38" customFormat="1" ht="12.75">
      <c r="A498" s="40"/>
      <c r="B498" s="40"/>
      <c r="C498" s="40"/>
      <c r="D498" s="206"/>
      <c r="E498" s="41">
        <v>2356.95</v>
      </c>
      <c r="F498" s="41">
        <v>2356.95</v>
      </c>
      <c r="G498" s="41">
        <v>2356.95</v>
      </c>
      <c r="H498" s="41">
        <v>0</v>
      </c>
      <c r="I498" s="41">
        <v>2356.95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187"/>
    </row>
    <row r="499" spans="1:19" ht="12.75">
      <c r="A499" s="33"/>
      <c r="B499" s="33"/>
      <c r="C499" s="33">
        <v>4430</v>
      </c>
      <c r="D499" s="196" t="s">
        <v>57</v>
      </c>
      <c r="E499" s="34">
        <v>4900</v>
      </c>
      <c r="F499" s="34">
        <v>4900</v>
      </c>
      <c r="G499" s="34">
        <v>4900</v>
      </c>
      <c r="H499" s="34">
        <v>0</v>
      </c>
      <c r="I499" s="34">
        <v>4900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187"/>
    </row>
    <row r="500" spans="1:19" s="38" customFormat="1" ht="12.75">
      <c r="A500" s="40"/>
      <c r="B500" s="40"/>
      <c r="C500" s="40"/>
      <c r="D500" s="206"/>
      <c r="E500" s="41">
        <v>257.81</v>
      </c>
      <c r="F500" s="41">
        <v>257.81</v>
      </c>
      <c r="G500" s="41">
        <v>257.81</v>
      </c>
      <c r="H500" s="41">
        <v>0</v>
      </c>
      <c r="I500" s="41">
        <v>257.81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187"/>
    </row>
    <row r="501" spans="1:19" ht="12.75">
      <c r="A501" s="33"/>
      <c r="B501" s="33"/>
      <c r="C501" s="33">
        <v>4440</v>
      </c>
      <c r="D501" s="196" t="s">
        <v>73</v>
      </c>
      <c r="E501" s="34">
        <v>167941</v>
      </c>
      <c r="F501" s="34">
        <v>167941</v>
      </c>
      <c r="G501" s="34">
        <v>167941</v>
      </c>
      <c r="H501" s="34">
        <v>0</v>
      </c>
      <c r="I501" s="34">
        <v>167941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187"/>
    </row>
    <row r="502" spans="1:19" s="38" customFormat="1" ht="12.75">
      <c r="A502" s="40"/>
      <c r="B502" s="40"/>
      <c r="C502" s="40"/>
      <c r="D502" s="206"/>
      <c r="E502" s="41">
        <v>125957</v>
      </c>
      <c r="F502" s="41">
        <v>125957</v>
      </c>
      <c r="G502" s="41">
        <v>125957</v>
      </c>
      <c r="H502" s="41">
        <v>0</v>
      </c>
      <c r="I502" s="41">
        <v>125957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187"/>
    </row>
    <row r="503" spans="1:19" ht="16.5" customHeight="1">
      <c r="A503" s="33"/>
      <c r="B503" s="33"/>
      <c r="C503" s="33">
        <v>4700</v>
      </c>
      <c r="D503" s="196" t="s">
        <v>303</v>
      </c>
      <c r="E503" s="34">
        <v>1522</v>
      </c>
      <c r="F503" s="34">
        <v>1522</v>
      </c>
      <c r="G503" s="34">
        <v>1522</v>
      </c>
      <c r="H503" s="34">
        <v>0</v>
      </c>
      <c r="I503" s="34">
        <v>1522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187"/>
    </row>
    <row r="504" spans="1:19" s="38" customFormat="1" ht="12.75">
      <c r="A504" s="40"/>
      <c r="B504" s="40"/>
      <c r="C504" s="40"/>
      <c r="D504" s="206"/>
      <c r="E504" s="41">
        <v>1300</v>
      </c>
      <c r="F504" s="41">
        <v>1300</v>
      </c>
      <c r="G504" s="41">
        <v>1300</v>
      </c>
      <c r="H504" s="41">
        <v>0</v>
      </c>
      <c r="I504" s="41">
        <v>1300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187"/>
    </row>
    <row r="505" spans="1:19" ht="12.75">
      <c r="A505" s="33"/>
      <c r="B505" s="33">
        <v>80113</v>
      </c>
      <c r="C505" s="33"/>
      <c r="D505" s="196" t="s">
        <v>80</v>
      </c>
      <c r="E505" s="34">
        <v>335538</v>
      </c>
      <c r="F505" s="34">
        <v>335538</v>
      </c>
      <c r="G505" s="34">
        <v>335538</v>
      </c>
      <c r="H505" s="34">
        <v>9955</v>
      </c>
      <c r="I505" s="34">
        <v>325583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187"/>
    </row>
    <row r="506" spans="1:19" s="38" customFormat="1" ht="12.75">
      <c r="A506" s="40"/>
      <c r="B506" s="40"/>
      <c r="C506" s="40"/>
      <c r="D506" s="206"/>
      <c r="E506" s="41">
        <f>SUM(E508,E510,E512,E514)</f>
        <v>169472.56</v>
      </c>
      <c r="F506" s="41">
        <f aca="true" t="shared" si="43" ref="F506:R506">SUM(F508,F510,F512,F514)</f>
        <v>169472.56</v>
      </c>
      <c r="G506" s="41">
        <f t="shared" si="43"/>
        <v>169472.56</v>
      </c>
      <c r="H506" s="41">
        <f t="shared" si="43"/>
        <v>7853.5199999999995</v>
      </c>
      <c r="I506" s="41">
        <f t="shared" si="43"/>
        <v>161619.04</v>
      </c>
      <c r="J506" s="41">
        <f t="shared" si="43"/>
        <v>0</v>
      </c>
      <c r="K506" s="41">
        <f t="shared" si="43"/>
        <v>0</v>
      </c>
      <c r="L506" s="41">
        <f t="shared" si="43"/>
        <v>0</v>
      </c>
      <c r="M506" s="41">
        <f t="shared" si="43"/>
        <v>0</v>
      </c>
      <c r="N506" s="41">
        <f t="shared" si="43"/>
        <v>0</v>
      </c>
      <c r="O506" s="41">
        <f t="shared" si="43"/>
        <v>0</v>
      </c>
      <c r="P506" s="41">
        <f t="shared" si="43"/>
        <v>0</v>
      </c>
      <c r="Q506" s="41">
        <f t="shared" si="43"/>
        <v>0</v>
      </c>
      <c r="R506" s="41">
        <f t="shared" si="43"/>
        <v>0</v>
      </c>
      <c r="S506" s="187"/>
    </row>
    <row r="507" spans="1:19" ht="12.75">
      <c r="A507" s="33"/>
      <c r="B507" s="33"/>
      <c r="C507" s="33">
        <v>4110</v>
      </c>
      <c r="D507" s="196" t="s">
        <v>64</v>
      </c>
      <c r="E507" s="34">
        <v>1533</v>
      </c>
      <c r="F507" s="34">
        <v>1533</v>
      </c>
      <c r="G507" s="34">
        <v>1533</v>
      </c>
      <c r="H507" s="34">
        <v>1533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187"/>
    </row>
    <row r="508" spans="1:19" s="38" customFormat="1" ht="12.75">
      <c r="A508" s="40"/>
      <c r="B508" s="40"/>
      <c r="C508" s="40"/>
      <c r="D508" s="206"/>
      <c r="E508" s="41">
        <v>1085.95</v>
      </c>
      <c r="F508" s="41">
        <v>1085.95</v>
      </c>
      <c r="G508" s="41">
        <v>1085.95</v>
      </c>
      <c r="H508" s="41">
        <v>1085.95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187"/>
    </row>
    <row r="509" spans="1:19" ht="12.75">
      <c r="A509" s="33"/>
      <c r="B509" s="33"/>
      <c r="C509" s="33">
        <v>4170</v>
      </c>
      <c r="D509" s="196" t="s">
        <v>70</v>
      </c>
      <c r="E509" s="34">
        <v>8422</v>
      </c>
      <c r="F509" s="34">
        <v>8422</v>
      </c>
      <c r="G509" s="34">
        <v>8422</v>
      </c>
      <c r="H509" s="34">
        <v>8422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187"/>
    </row>
    <row r="510" spans="1:19" s="38" customFormat="1" ht="12.75">
      <c r="A510" s="40"/>
      <c r="B510" s="40"/>
      <c r="C510" s="40"/>
      <c r="D510" s="206"/>
      <c r="E510" s="41">
        <v>6767.57</v>
      </c>
      <c r="F510" s="41">
        <v>6767.57</v>
      </c>
      <c r="G510" s="41">
        <v>6767.57</v>
      </c>
      <c r="H510" s="41">
        <v>6767.57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187"/>
    </row>
    <row r="511" spans="1:19" ht="12.75">
      <c r="A511" s="33"/>
      <c r="B511" s="33"/>
      <c r="C511" s="33">
        <v>4300</v>
      </c>
      <c r="D511" s="196" t="s">
        <v>50</v>
      </c>
      <c r="E511" s="34">
        <v>321083</v>
      </c>
      <c r="F511" s="34">
        <v>321083</v>
      </c>
      <c r="G511" s="34">
        <v>321083</v>
      </c>
      <c r="H511" s="34">
        <v>0</v>
      </c>
      <c r="I511" s="34">
        <v>321083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187"/>
    </row>
    <row r="512" spans="1:19" s="38" customFormat="1" ht="12.75">
      <c r="A512" s="40"/>
      <c r="B512" s="40"/>
      <c r="C512" s="40"/>
      <c r="D512" s="206"/>
      <c r="E512" s="41">
        <v>161619.04</v>
      </c>
      <c r="F512" s="41">
        <v>161619.04</v>
      </c>
      <c r="G512" s="41">
        <v>161619.04</v>
      </c>
      <c r="H512" s="41">
        <v>0</v>
      </c>
      <c r="I512" s="41">
        <v>161619.04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187"/>
    </row>
    <row r="513" spans="1:19" ht="12.75">
      <c r="A513" s="33"/>
      <c r="B513" s="33"/>
      <c r="C513" s="33">
        <v>4430</v>
      </c>
      <c r="D513" s="196" t="s">
        <v>57</v>
      </c>
      <c r="E513" s="34">
        <v>4500</v>
      </c>
      <c r="F513" s="34">
        <v>4500</v>
      </c>
      <c r="G513" s="34">
        <v>4500</v>
      </c>
      <c r="H513" s="34">
        <v>0</v>
      </c>
      <c r="I513" s="34">
        <v>4500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187"/>
    </row>
    <row r="514" spans="1:19" s="38" customFormat="1" ht="12.75">
      <c r="A514" s="40"/>
      <c r="B514" s="40"/>
      <c r="C514" s="40"/>
      <c r="D514" s="206"/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187"/>
    </row>
    <row r="515" spans="1:19" ht="12.75">
      <c r="A515" s="33"/>
      <c r="B515" s="33">
        <v>80146</v>
      </c>
      <c r="C515" s="33"/>
      <c r="D515" s="196" t="s">
        <v>81</v>
      </c>
      <c r="E515" s="34">
        <v>68540</v>
      </c>
      <c r="F515" s="34">
        <v>68540</v>
      </c>
      <c r="G515" s="34">
        <v>68540</v>
      </c>
      <c r="H515" s="34">
        <v>0</v>
      </c>
      <c r="I515" s="34">
        <v>68540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187"/>
    </row>
    <row r="516" spans="1:19" s="38" customFormat="1" ht="12.75">
      <c r="A516" s="40"/>
      <c r="B516" s="40"/>
      <c r="C516" s="40"/>
      <c r="D516" s="206"/>
      <c r="E516" s="41">
        <f>SUM(E518,E520,E522,E524)</f>
        <v>43183.29</v>
      </c>
      <c r="F516" s="41">
        <f aca="true" t="shared" si="44" ref="F516:R516">SUM(F518,F520,F522,F524)</f>
        <v>43183.29</v>
      </c>
      <c r="G516" s="41">
        <f t="shared" si="44"/>
        <v>43183.29</v>
      </c>
      <c r="H516" s="41">
        <f t="shared" si="44"/>
        <v>0</v>
      </c>
      <c r="I516" s="41">
        <f t="shared" si="44"/>
        <v>43183.29</v>
      </c>
      <c r="J516" s="41">
        <f t="shared" si="44"/>
        <v>0</v>
      </c>
      <c r="K516" s="41">
        <f t="shared" si="44"/>
        <v>0</v>
      </c>
      <c r="L516" s="41">
        <f t="shared" si="44"/>
        <v>0</v>
      </c>
      <c r="M516" s="41">
        <f t="shared" si="44"/>
        <v>0</v>
      </c>
      <c r="N516" s="41">
        <f t="shared" si="44"/>
        <v>0</v>
      </c>
      <c r="O516" s="41">
        <f t="shared" si="44"/>
        <v>0</v>
      </c>
      <c r="P516" s="41">
        <f t="shared" si="44"/>
        <v>0</v>
      </c>
      <c r="Q516" s="41">
        <f t="shared" si="44"/>
        <v>0</v>
      </c>
      <c r="R516" s="41">
        <f t="shared" si="44"/>
        <v>0</v>
      </c>
      <c r="S516" s="187"/>
    </row>
    <row r="517" spans="1:19" ht="12.75">
      <c r="A517" s="33"/>
      <c r="B517" s="33"/>
      <c r="C517" s="33">
        <v>4210</v>
      </c>
      <c r="D517" s="196" t="s">
        <v>52</v>
      </c>
      <c r="E517" s="34">
        <v>34165</v>
      </c>
      <c r="F517" s="34">
        <v>34165</v>
      </c>
      <c r="G517" s="34">
        <v>34165</v>
      </c>
      <c r="H517" s="34">
        <v>0</v>
      </c>
      <c r="I517" s="34">
        <v>34165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187"/>
    </row>
    <row r="518" spans="1:19" s="38" customFormat="1" ht="12.75">
      <c r="A518" s="40"/>
      <c r="B518" s="40"/>
      <c r="C518" s="40"/>
      <c r="D518" s="206"/>
      <c r="E518" s="41">
        <v>21593.44</v>
      </c>
      <c r="F518" s="41">
        <v>21593.44</v>
      </c>
      <c r="G518" s="41">
        <v>21593.44</v>
      </c>
      <c r="H518" s="41">
        <v>0</v>
      </c>
      <c r="I518" s="41">
        <v>21593.44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187"/>
    </row>
    <row r="519" spans="1:19" ht="12.75">
      <c r="A519" s="33"/>
      <c r="B519" s="33"/>
      <c r="C519" s="33">
        <v>4300</v>
      </c>
      <c r="D519" s="196" t="s">
        <v>50</v>
      </c>
      <c r="E519" s="34">
        <v>6240</v>
      </c>
      <c r="F519" s="34">
        <v>6240</v>
      </c>
      <c r="G519" s="34">
        <v>6240</v>
      </c>
      <c r="H519" s="34">
        <v>0</v>
      </c>
      <c r="I519" s="34">
        <v>6240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187"/>
    </row>
    <row r="520" spans="1:19" s="38" customFormat="1" ht="12.75">
      <c r="A520" s="40"/>
      <c r="B520" s="40"/>
      <c r="C520" s="40"/>
      <c r="D520" s="206"/>
      <c r="E520" s="41">
        <v>4069.94</v>
      </c>
      <c r="F520" s="41">
        <v>4069.94</v>
      </c>
      <c r="G520" s="41">
        <v>4069.94</v>
      </c>
      <c r="H520" s="41">
        <v>0</v>
      </c>
      <c r="I520" s="41">
        <v>4069.94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187"/>
    </row>
    <row r="521" spans="1:19" ht="12.75">
      <c r="A521" s="33"/>
      <c r="B521" s="33"/>
      <c r="C521" s="33">
        <v>4410</v>
      </c>
      <c r="D521" s="196" t="s">
        <v>56</v>
      </c>
      <c r="E521" s="34">
        <v>9186</v>
      </c>
      <c r="F521" s="34">
        <v>9186</v>
      </c>
      <c r="G521" s="34">
        <v>9186</v>
      </c>
      <c r="H521" s="34">
        <v>0</v>
      </c>
      <c r="I521" s="34">
        <v>9186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187"/>
    </row>
    <row r="522" spans="1:19" s="38" customFormat="1" ht="12.75">
      <c r="A522" s="40"/>
      <c r="B522" s="40"/>
      <c r="C522" s="40"/>
      <c r="D522" s="206"/>
      <c r="E522" s="41">
        <v>6793.97</v>
      </c>
      <c r="F522" s="41">
        <v>6793.97</v>
      </c>
      <c r="G522" s="41">
        <v>6793.97</v>
      </c>
      <c r="H522" s="41">
        <v>0</v>
      </c>
      <c r="I522" s="41">
        <v>6793.97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187"/>
    </row>
    <row r="523" spans="1:19" ht="16.5" customHeight="1">
      <c r="A523" s="33"/>
      <c r="B523" s="33"/>
      <c r="C523" s="33">
        <v>4700</v>
      </c>
      <c r="D523" s="196" t="s">
        <v>303</v>
      </c>
      <c r="E523" s="34">
        <v>18949</v>
      </c>
      <c r="F523" s="34">
        <v>18949</v>
      </c>
      <c r="G523" s="34">
        <v>18949</v>
      </c>
      <c r="H523" s="34">
        <v>0</v>
      </c>
      <c r="I523" s="34">
        <v>18949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187"/>
    </row>
    <row r="524" spans="1:19" s="38" customFormat="1" ht="12.75">
      <c r="A524" s="40"/>
      <c r="B524" s="40"/>
      <c r="C524" s="40"/>
      <c r="D524" s="206"/>
      <c r="E524" s="41">
        <v>10725.94</v>
      </c>
      <c r="F524" s="41">
        <v>10725.94</v>
      </c>
      <c r="G524" s="41">
        <v>10725.94</v>
      </c>
      <c r="H524" s="41">
        <v>0</v>
      </c>
      <c r="I524" s="41">
        <v>10725.94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187"/>
    </row>
    <row r="525" spans="1:19" ht="12.75">
      <c r="A525" s="33"/>
      <c r="B525" s="33">
        <v>80195</v>
      </c>
      <c r="C525" s="33"/>
      <c r="D525" s="196" t="s">
        <v>4</v>
      </c>
      <c r="E525" s="34">
        <v>900</v>
      </c>
      <c r="F525" s="34">
        <v>900</v>
      </c>
      <c r="G525" s="34">
        <v>900</v>
      </c>
      <c r="H525" s="34">
        <v>900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187"/>
    </row>
    <row r="526" spans="1:19" s="38" customFormat="1" ht="12.75">
      <c r="A526" s="40"/>
      <c r="B526" s="40"/>
      <c r="C526" s="40"/>
      <c r="D526" s="206"/>
      <c r="E526" s="41">
        <f>SUM(E528)</f>
        <v>0</v>
      </c>
      <c r="F526" s="41">
        <f aca="true" t="shared" si="45" ref="F526:R526">SUM(F528)</f>
        <v>0</v>
      </c>
      <c r="G526" s="41">
        <f t="shared" si="45"/>
        <v>0</v>
      </c>
      <c r="H526" s="41">
        <f t="shared" si="45"/>
        <v>0</v>
      </c>
      <c r="I526" s="41">
        <f t="shared" si="45"/>
        <v>0</v>
      </c>
      <c r="J526" s="41">
        <f t="shared" si="45"/>
        <v>0</v>
      </c>
      <c r="K526" s="41">
        <f t="shared" si="45"/>
        <v>0</v>
      </c>
      <c r="L526" s="41">
        <f t="shared" si="45"/>
        <v>0</v>
      </c>
      <c r="M526" s="41">
        <f t="shared" si="45"/>
        <v>0</v>
      </c>
      <c r="N526" s="41">
        <f t="shared" si="45"/>
        <v>0</v>
      </c>
      <c r="O526" s="41">
        <f t="shared" si="45"/>
        <v>0</v>
      </c>
      <c r="P526" s="41">
        <f t="shared" si="45"/>
        <v>0</v>
      </c>
      <c r="Q526" s="41">
        <f t="shared" si="45"/>
        <v>0</v>
      </c>
      <c r="R526" s="41">
        <f t="shared" si="45"/>
        <v>0</v>
      </c>
      <c r="S526" s="187"/>
    </row>
    <row r="527" spans="1:19" ht="12.75">
      <c r="A527" s="33"/>
      <c r="B527" s="33"/>
      <c r="C527" s="33">
        <v>4170</v>
      </c>
      <c r="D527" s="196" t="s">
        <v>70</v>
      </c>
      <c r="E527" s="34">
        <v>900</v>
      </c>
      <c r="F527" s="34">
        <v>900</v>
      </c>
      <c r="G527" s="34">
        <v>900</v>
      </c>
      <c r="H527" s="34">
        <v>900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187"/>
    </row>
    <row r="528" spans="1:19" s="38" customFormat="1" ht="12.75">
      <c r="A528" s="40"/>
      <c r="B528" s="40"/>
      <c r="C528" s="40"/>
      <c r="D528" s="206"/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187"/>
    </row>
    <row r="529" spans="1:19" ht="12.75">
      <c r="A529" s="33">
        <v>851</v>
      </c>
      <c r="B529" s="33"/>
      <c r="C529" s="33"/>
      <c r="D529" s="196" t="s">
        <v>22</v>
      </c>
      <c r="E529" s="34">
        <v>268250</v>
      </c>
      <c r="F529" s="34">
        <v>203250</v>
      </c>
      <c r="G529" s="34">
        <v>182250</v>
      </c>
      <c r="H529" s="34">
        <v>92990</v>
      </c>
      <c r="I529" s="34">
        <v>89260</v>
      </c>
      <c r="J529" s="34">
        <v>21000</v>
      </c>
      <c r="K529" s="34">
        <v>0</v>
      </c>
      <c r="L529" s="34">
        <v>0</v>
      </c>
      <c r="M529" s="34">
        <v>0</v>
      </c>
      <c r="N529" s="34">
        <v>0</v>
      </c>
      <c r="O529" s="34">
        <v>65000</v>
      </c>
      <c r="P529" s="34">
        <v>65000</v>
      </c>
      <c r="Q529" s="34">
        <v>0</v>
      </c>
      <c r="R529" s="34">
        <v>0</v>
      </c>
      <c r="S529" s="187"/>
    </row>
    <row r="530" spans="1:19" s="38" customFormat="1" ht="12.75">
      <c r="A530" s="40"/>
      <c r="B530" s="40"/>
      <c r="C530" s="40"/>
      <c r="D530" s="206"/>
      <c r="E530" s="41">
        <f>SUM(E532,E544,E570)</f>
        <v>125929.75</v>
      </c>
      <c r="F530" s="41">
        <f aca="true" t="shared" si="46" ref="F530:R530">SUM(F532,F544,F570)</f>
        <v>94642.23</v>
      </c>
      <c r="G530" s="41">
        <f t="shared" si="46"/>
        <v>79642.23</v>
      </c>
      <c r="H530" s="41">
        <f t="shared" si="46"/>
        <v>47529.76</v>
      </c>
      <c r="I530" s="41">
        <f t="shared" si="46"/>
        <v>32112.47</v>
      </c>
      <c r="J530" s="41">
        <f t="shared" si="46"/>
        <v>15000</v>
      </c>
      <c r="K530" s="41">
        <f t="shared" si="46"/>
        <v>0</v>
      </c>
      <c r="L530" s="41">
        <f t="shared" si="46"/>
        <v>0</v>
      </c>
      <c r="M530" s="41">
        <f t="shared" si="46"/>
        <v>0</v>
      </c>
      <c r="N530" s="41">
        <f t="shared" si="46"/>
        <v>0</v>
      </c>
      <c r="O530" s="41">
        <f t="shared" si="46"/>
        <v>31287.52</v>
      </c>
      <c r="P530" s="41">
        <f t="shared" si="46"/>
        <v>31287.52</v>
      </c>
      <c r="Q530" s="41">
        <f t="shared" si="46"/>
        <v>0</v>
      </c>
      <c r="R530" s="41">
        <f t="shared" si="46"/>
        <v>0</v>
      </c>
      <c r="S530" s="187"/>
    </row>
    <row r="531" spans="1:19" ht="12.75">
      <c r="A531" s="33"/>
      <c r="B531" s="33">
        <v>85153</v>
      </c>
      <c r="C531" s="33"/>
      <c r="D531" s="196" t="s">
        <v>82</v>
      </c>
      <c r="E531" s="34">
        <v>30950</v>
      </c>
      <c r="F531" s="34">
        <v>30950</v>
      </c>
      <c r="G531" s="34">
        <v>19950</v>
      </c>
      <c r="H531" s="34">
        <v>0</v>
      </c>
      <c r="I531" s="34">
        <v>19950</v>
      </c>
      <c r="J531" s="34">
        <v>11000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187"/>
    </row>
    <row r="532" spans="1:19" s="38" customFormat="1" ht="12.75">
      <c r="A532" s="40"/>
      <c r="B532" s="40"/>
      <c r="C532" s="40"/>
      <c r="D532" s="206"/>
      <c r="E532" s="41">
        <f>SUM(E534,E536,E538,E540,E542)</f>
        <v>11661.66</v>
      </c>
      <c r="F532" s="41">
        <f aca="true" t="shared" si="47" ref="F532:R532">SUM(F534,F536,F538,F540,F542)</f>
        <v>11661.66</v>
      </c>
      <c r="G532" s="41">
        <f t="shared" si="47"/>
        <v>4661.66</v>
      </c>
      <c r="H532" s="41">
        <f t="shared" si="47"/>
        <v>0</v>
      </c>
      <c r="I532" s="41">
        <f t="shared" si="47"/>
        <v>4661.66</v>
      </c>
      <c r="J532" s="41">
        <f t="shared" si="47"/>
        <v>7000</v>
      </c>
      <c r="K532" s="41">
        <f t="shared" si="47"/>
        <v>0</v>
      </c>
      <c r="L532" s="41">
        <f t="shared" si="47"/>
        <v>0</v>
      </c>
      <c r="M532" s="41">
        <f t="shared" si="47"/>
        <v>0</v>
      </c>
      <c r="N532" s="41">
        <f t="shared" si="47"/>
        <v>0</v>
      </c>
      <c r="O532" s="41">
        <f t="shared" si="47"/>
        <v>0</v>
      </c>
      <c r="P532" s="41">
        <f t="shared" si="47"/>
        <v>0</v>
      </c>
      <c r="Q532" s="41">
        <f t="shared" si="47"/>
        <v>0</v>
      </c>
      <c r="R532" s="41">
        <f t="shared" si="47"/>
        <v>0</v>
      </c>
      <c r="S532" s="187"/>
    </row>
    <row r="533" spans="1:19" ht="16.5" customHeight="1">
      <c r="A533" s="33"/>
      <c r="B533" s="33"/>
      <c r="C533" s="33">
        <v>2800</v>
      </c>
      <c r="D533" s="196" t="s">
        <v>315</v>
      </c>
      <c r="E533" s="34">
        <v>4000</v>
      </c>
      <c r="F533" s="34">
        <v>4000</v>
      </c>
      <c r="G533" s="34">
        <v>0</v>
      </c>
      <c r="H533" s="34">
        <v>0</v>
      </c>
      <c r="I533" s="34">
        <v>0</v>
      </c>
      <c r="J533" s="34">
        <v>4000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187"/>
    </row>
    <row r="534" spans="1:19" s="38" customFormat="1" ht="12.75">
      <c r="A534" s="40"/>
      <c r="B534" s="40"/>
      <c r="C534" s="40"/>
      <c r="D534" s="206"/>
      <c r="E534" s="41">
        <v>0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187"/>
    </row>
    <row r="535" spans="1:19" ht="16.5" customHeight="1">
      <c r="A535" s="33"/>
      <c r="B535" s="33"/>
      <c r="C535" s="33">
        <v>2820</v>
      </c>
      <c r="D535" s="196" t="s">
        <v>320</v>
      </c>
      <c r="E535" s="34">
        <v>7000</v>
      </c>
      <c r="F535" s="34">
        <v>7000</v>
      </c>
      <c r="G535" s="34">
        <v>0</v>
      </c>
      <c r="H535" s="34">
        <v>0</v>
      </c>
      <c r="I535" s="34">
        <v>0</v>
      </c>
      <c r="J535" s="34">
        <v>7000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187"/>
    </row>
    <row r="536" spans="1:19" s="38" customFormat="1" ht="12.75">
      <c r="A536" s="40"/>
      <c r="B536" s="40"/>
      <c r="C536" s="40"/>
      <c r="D536" s="206"/>
      <c r="E536" s="41">
        <v>7000</v>
      </c>
      <c r="F536" s="41">
        <v>7000</v>
      </c>
      <c r="G536" s="41">
        <v>0</v>
      </c>
      <c r="H536" s="41">
        <v>0</v>
      </c>
      <c r="I536" s="41">
        <v>0</v>
      </c>
      <c r="J536" s="41">
        <v>7000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187"/>
    </row>
    <row r="537" spans="1:19" ht="12.75">
      <c r="A537" s="33"/>
      <c r="B537" s="33"/>
      <c r="C537" s="33">
        <v>4210</v>
      </c>
      <c r="D537" s="196" t="s">
        <v>52</v>
      </c>
      <c r="E537" s="34">
        <v>11000</v>
      </c>
      <c r="F537" s="34">
        <v>11000</v>
      </c>
      <c r="G537" s="34">
        <v>11000</v>
      </c>
      <c r="H537" s="34">
        <v>0</v>
      </c>
      <c r="I537" s="34">
        <v>11000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187"/>
    </row>
    <row r="538" spans="1:19" s="38" customFormat="1" ht="12.75">
      <c r="A538" s="40"/>
      <c r="B538" s="40"/>
      <c r="C538" s="40"/>
      <c r="D538" s="206"/>
      <c r="E538" s="41">
        <v>441.66</v>
      </c>
      <c r="F538" s="41">
        <v>441.66</v>
      </c>
      <c r="G538" s="41">
        <v>441.66</v>
      </c>
      <c r="H538" s="41">
        <v>0</v>
      </c>
      <c r="I538" s="41">
        <v>441.66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187"/>
    </row>
    <row r="539" spans="1:19" ht="12.75">
      <c r="A539" s="33"/>
      <c r="B539" s="33"/>
      <c r="C539" s="33">
        <v>4300</v>
      </c>
      <c r="D539" s="196" t="s">
        <v>50</v>
      </c>
      <c r="E539" s="34">
        <v>5500</v>
      </c>
      <c r="F539" s="34">
        <v>5500</v>
      </c>
      <c r="G539" s="34">
        <v>5500</v>
      </c>
      <c r="H539" s="34">
        <v>0</v>
      </c>
      <c r="I539" s="34">
        <v>5500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187"/>
    </row>
    <row r="540" spans="1:19" s="38" customFormat="1" ht="12.75">
      <c r="A540" s="40"/>
      <c r="B540" s="40"/>
      <c r="C540" s="40"/>
      <c r="D540" s="206"/>
      <c r="E540" s="41">
        <v>4220</v>
      </c>
      <c r="F540" s="41">
        <v>4220</v>
      </c>
      <c r="G540" s="41">
        <v>4220</v>
      </c>
      <c r="H540" s="41">
        <v>0</v>
      </c>
      <c r="I540" s="41">
        <v>4220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187"/>
    </row>
    <row r="541" spans="1:19" ht="16.5" customHeight="1">
      <c r="A541" s="33"/>
      <c r="B541" s="33"/>
      <c r="C541" s="33">
        <v>4700</v>
      </c>
      <c r="D541" s="196" t="s">
        <v>303</v>
      </c>
      <c r="E541" s="34">
        <v>3450</v>
      </c>
      <c r="F541" s="34">
        <v>3450</v>
      </c>
      <c r="G541" s="34">
        <v>3450</v>
      </c>
      <c r="H541" s="34">
        <v>0</v>
      </c>
      <c r="I541" s="34">
        <v>3450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187"/>
    </row>
    <row r="542" spans="1:19" s="38" customFormat="1" ht="12.75">
      <c r="A542" s="40"/>
      <c r="B542" s="40"/>
      <c r="C542" s="40"/>
      <c r="D542" s="206"/>
      <c r="E542" s="41">
        <v>0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187"/>
    </row>
    <row r="543" spans="1:19" ht="12.75">
      <c r="A543" s="33"/>
      <c r="B543" s="33">
        <v>85154</v>
      </c>
      <c r="C543" s="33"/>
      <c r="D543" s="196" t="s">
        <v>24</v>
      </c>
      <c r="E543" s="34">
        <v>226000</v>
      </c>
      <c r="F543" s="34">
        <v>161000</v>
      </c>
      <c r="G543" s="34">
        <v>161000</v>
      </c>
      <c r="H543" s="34">
        <v>91690</v>
      </c>
      <c r="I543" s="34">
        <v>69310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65000</v>
      </c>
      <c r="P543" s="34">
        <v>65000</v>
      </c>
      <c r="Q543" s="34">
        <v>0</v>
      </c>
      <c r="R543" s="34">
        <v>0</v>
      </c>
      <c r="S543" s="187"/>
    </row>
    <row r="544" spans="1:19" s="38" customFormat="1" ht="12.75">
      <c r="A544" s="40"/>
      <c r="B544" s="40"/>
      <c r="C544" s="40"/>
      <c r="D544" s="197"/>
      <c r="E544" s="41">
        <f>SUM(E546,E548,E550,E552,E554,E556,E558,E560,E562,E564,E566,E568)</f>
        <v>105171.17</v>
      </c>
      <c r="F544" s="41">
        <f aca="true" t="shared" si="48" ref="F544:R544">SUM(F546,F548,F550,F552,F554,F556,F558,F560,F562,F564,F566,F568)</f>
        <v>73883.65</v>
      </c>
      <c r="G544" s="41">
        <f t="shared" si="48"/>
        <v>73883.65</v>
      </c>
      <c r="H544" s="41">
        <f t="shared" si="48"/>
        <v>46432.840000000004</v>
      </c>
      <c r="I544" s="41">
        <f t="shared" si="48"/>
        <v>27450.81</v>
      </c>
      <c r="J544" s="41">
        <f t="shared" si="48"/>
        <v>0</v>
      </c>
      <c r="K544" s="41">
        <f t="shared" si="48"/>
        <v>0</v>
      </c>
      <c r="L544" s="41">
        <f t="shared" si="48"/>
        <v>0</v>
      </c>
      <c r="M544" s="41">
        <f t="shared" si="48"/>
        <v>0</v>
      </c>
      <c r="N544" s="41">
        <f t="shared" si="48"/>
        <v>0</v>
      </c>
      <c r="O544" s="41">
        <f t="shared" si="48"/>
        <v>31287.52</v>
      </c>
      <c r="P544" s="41">
        <f t="shared" si="48"/>
        <v>31287.52</v>
      </c>
      <c r="Q544" s="41">
        <f t="shared" si="48"/>
        <v>0</v>
      </c>
      <c r="R544" s="41">
        <f t="shared" si="48"/>
        <v>0</v>
      </c>
      <c r="S544" s="187"/>
    </row>
    <row r="545" spans="1:19" ht="12.75">
      <c r="A545" s="33"/>
      <c r="B545" s="33"/>
      <c r="C545" s="33">
        <v>4110</v>
      </c>
      <c r="D545" s="196" t="s">
        <v>64</v>
      </c>
      <c r="E545" s="34">
        <v>3940</v>
      </c>
      <c r="F545" s="34">
        <v>3940</v>
      </c>
      <c r="G545" s="34">
        <v>3940</v>
      </c>
      <c r="H545" s="34">
        <v>3940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187"/>
    </row>
    <row r="546" spans="1:19" s="38" customFormat="1" ht="12.75">
      <c r="A546" s="40"/>
      <c r="B546" s="40"/>
      <c r="C546" s="40"/>
      <c r="D546" s="197"/>
      <c r="E546" s="41">
        <v>2631.73</v>
      </c>
      <c r="F546" s="41">
        <v>2631.73</v>
      </c>
      <c r="G546" s="41">
        <v>2631.73</v>
      </c>
      <c r="H546" s="41">
        <v>2631.73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187"/>
    </row>
    <row r="547" spans="1:19" ht="12.75">
      <c r="A547" s="33"/>
      <c r="B547" s="33"/>
      <c r="C547" s="33">
        <v>4120</v>
      </c>
      <c r="D547" s="196" t="s">
        <v>65</v>
      </c>
      <c r="E547" s="34">
        <v>100</v>
      </c>
      <c r="F547" s="34">
        <v>100</v>
      </c>
      <c r="G547" s="34">
        <v>100</v>
      </c>
      <c r="H547" s="34">
        <v>100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187"/>
    </row>
    <row r="548" spans="1:19" s="38" customFormat="1" ht="12.75">
      <c r="A548" s="40"/>
      <c r="B548" s="40"/>
      <c r="C548" s="40"/>
      <c r="D548" s="197"/>
      <c r="E548" s="41">
        <v>0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187"/>
    </row>
    <row r="549" spans="1:19" ht="12.75">
      <c r="A549" s="33"/>
      <c r="B549" s="33"/>
      <c r="C549" s="33">
        <v>4170</v>
      </c>
      <c r="D549" s="196" t="s">
        <v>70</v>
      </c>
      <c r="E549" s="34">
        <v>87650</v>
      </c>
      <c r="F549" s="34">
        <v>87650</v>
      </c>
      <c r="G549" s="34">
        <v>87650</v>
      </c>
      <c r="H549" s="34">
        <v>87650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187"/>
    </row>
    <row r="550" spans="1:19" s="38" customFormat="1" ht="12.75">
      <c r="A550" s="40"/>
      <c r="B550" s="40"/>
      <c r="C550" s="40"/>
      <c r="D550" s="197"/>
      <c r="E550" s="41">
        <v>43801.11</v>
      </c>
      <c r="F550" s="41">
        <v>43801.11</v>
      </c>
      <c r="G550" s="41">
        <v>43801.11</v>
      </c>
      <c r="H550" s="41">
        <v>43801.11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187"/>
    </row>
    <row r="551" spans="1:19" ht="12.75">
      <c r="A551" s="33"/>
      <c r="B551" s="33"/>
      <c r="C551" s="33">
        <v>4210</v>
      </c>
      <c r="D551" s="196" t="s">
        <v>52</v>
      </c>
      <c r="E551" s="34">
        <v>20330</v>
      </c>
      <c r="F551" s="34">
        <v>20330</v>
      </c>
      <c r="G551" s="34">
        <v>20330</v>
      </c>
      <c r="H551" s="34">
        <v>0</v>
      </c>
      <c r="I551" s="34">
        <v>20330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187"/>
    </row>
    <row r="552" spans="1:19" s="38" customFormat="1" ht="11.25" customHeight="1">
      <c r="A552" s="40"/>
      <c r="B552" s="40"/>
      <c r="C552" s="40"/>
      <c r="D552" s="197"/>
      <c r="E552" s="41">
        <v>10103.78</v>
      </c>
      <c r="F552" s="41">
        <v>10103.78</v>
      </c>
      <c r="G552" s="41">
        <v>10103.78</v>
      </c>
      <c r="H552" s="41">
        <v>0</v>
      </c>
      <c r="I552" s="41">
        <v>10103.78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187"/>
    </row>
    <row r="553" spans="1:19" ht="12" customHeight="1">
      <c r="A553" s="33"/>
      <c r="B553" s="33"/>
      <c r="C553" s="33">
        <v>4260</v>
      </c>
      <c r="D553" s="196" t="s">
        <v>55</v>
      </c>
      <c r="E553" s="34">
        <v>2200</v>
      </c>
      <c r="F553" s="34">
        <v>2200</v>
      </c>
      <c r="G553" s="34">
        <v>2200</v>
      </c>
      <c r="H553" s="34">
        <v>0</v>
      </c>
      <c r="I553" s="34">
        <v>2200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187"/>
    </row>
    <row r="554" spans="1:19" s="38" customFormat="1" ht="11.25" customHeight="1">
      <c r="A554" s="40"/>
      <c r="B554" s="40"/>
      <c r="C554" s="40"/>
      <c r="D554" s="197"/>
      <c r="E554" s="41">
        <v>518.89</v>
      </c>
      <c r="F554" s="41">
        <v>518.89</v>
      </c>
      <c r="G554" s="41">
        <v>518.89</v>
      </c>
      <c r="H554" s="41">
        <v>0</v>
      </c>
      <c r="I554" s="41">
        <v>518.89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187"/>
    </row>
    <row r="555" spans="1:19" ht="12.75">
      <c r="A555" s="33"/>
      <c r="B555" s="33"/>
      <c r="C555" s="33">
        <v>4270</v>
      </c>
      <c r="D555" s="196" t="s">
        <v>54</v>
      </c>
      <c r="E555" s="34">
        <v>5000</v>
      </c>
      <c r="F555" s="34">
        <v>5000</v>
      </c>
      <c r="G555" s="34">
        <v>5000</v>
      </c>
      <c r="H555" s="34">
        <v>0</v>
      </c>
      <c r="I555" s="34">
        <v>5000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187"/>
    </row>
    <row r="556" spans="1:19" s="38" customFormat="1" ht="12.75">
      <c r="A556" s="40"/>
      <c r="B556" s="40"/>
      <c r="C556" s="40"/>
      <c r="D556" s="197"/>
      <c r="E556" s="41">
        <v>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187"/>
    </row>
    <row r="557" spans="1:19" ht="12.75">
      <c r="A557" s="33"/>
      <c r="B557" s="33"/>
      <c r="C557" s="33">
        <v>4300</v>
      </c>
      <c r="D557" s="196" t="s">
        <v>50</v>
      </c>
      <c r="E557" s="34">
        <v>36860</v>
      </c>
      <c r="F557" s="34">
        <v>36860</v>
      </c>
      <c r="G557" s="34">
        <v>36860</v>
      </c>
      <c r="H557" s="34">
        <v>0</v>
      </c>
      <c r="I557" s="34">
        <v>36860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187"/>
    </row>
    <row r="558" spans="1:19" s="38" customFormat="1" ht="12.75">
      <c r="A558" s="40"/>
      <c r="B558" s="40"/>
      <c r="C558" s="40"/>
      <c r="D558" s="197"/>
      <c r="E558" s="41">
        <v>15371.91</v>
      </c>
      <c r="F558" s="41">
        <v>15371.91</v>
      </c>
      <c r="G558" s="41">
        <v>15371.91</v>
      </c>
      <c r="H558" s="41">
        <v>0</v>
      </c>
      <c r="I558" s="41">
        <v>15371.91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187"/>
    </row>
    <row r="559" spans="1:19" ht="12.75">
      <c r="A559" s="33"/>
      <c r="B559" s="33"/>
      <c r="C559" s="33">
        <v>4350</v>
      </c>
      <c r="D559" s="196" t="s">
        <v>278</v>
      </c>
      <c r="E559" s="34">
        <v>1320</v>
      </c>
      <c r="F559" s="34">
        <v>1320</v>
      </c>
      <c r="G559" s="34">
        <v>1320</v>
      </c>
      <c r="H559" s="34">
        <v>0</v>
      </c>
      <c r="I559" s="34">
        <v>1320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187"/>
    </row>
    <row r="560" spans="1:19" s="38" customFormat="1" ht="12.75">
      <c r="A560" s="40"/>
      <c r="B560" s="40"/>
      <c r="C560" s="40"/>
      <c r="D560" s="197"/>
      <c r="E560" s="41">
        <v>1276.37</v>
      </c>
      <c r="F560" s="41">
        <v>1276.37</v>
      </c>
      <c r="G560" s="41">
        <v>1276.37</v>
      </c>
      <c r="H560" s="41">
        <v>0</v>
      </c>
      <c r="I560" s="41">
        <v>1276.37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187"/>
    </row>
    <row r="561" spans="1:19" ht="16.5" customHeight="1">
      <c r="A561" s="33"/>
      <c r="B561" s="33"/>
      <c r="C561" s="33">
        <v>4370</v>
      </c>
      <c r="D561" s="196" t="s">
        <v>280</v>
      </c>
      <c r="E561" s="34">
        <v>1200</v>
      </c>
      <c r="F561" s="34">
        <v>1200</v>
      </c>
      <c r="G561" s="34">
        <v>1200</v>
      </c>
      <c r="H561" s="34">
        <v>0</v>
      </c>
      <c r="I561" s="34">
        <v>1200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187"/>
    </row>
    <row r="562" spans="1:19" s="38" customFormat="1" ht="12.75">
      <c r="A562" s="40"/>
      <c r="B562" s="40"/>
      <c r="C562" s="40"/>
      <c r="D562" s="197"/>
      <c r="E562" s="41">
        <v>179.86</v>
      </c>
      <c r="F562" s="41">
        <v>179.86</v>
      </c>
      <c r="G562" s="41">
        <v>179.86</v>
      </c>
      <c r="H562" s="41">
        <v>0</v>
      </c>
      <c r="I562" s="41">
        <v>179.86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187"/>
    </row>
    <row r="563" spans="1:19" ht="12.75">
      <c r="A563" s="33"/>
      <c r="B563" s="33"/>
      <c r="C563" s="33">
        <v>4410</v>
      </c>
      <c r="D563" s="196" t="s">
        <v>56</v>
      </c>
      <c r="E563" s="34">
        <v>400</v>
      </c>
      <c r="F563" s="34">
        <v>400</v>
      </c>
      <c r="G563" s="34">
        <v>400</v>
      </c>
      <c r="H563" s="34">
        <v>0</v>
      </c>
      <c r="I563" s="34">
        <v>400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187"/>
    </row>
    <row r="564" spans="1:19" s="38" customFormat="1" ht="12.75">
      <c r="A564" s="40"/>
      <c r="B564" s="40"/>
      <c r="C564" s="40"/>
      <c r="D564" s="197"/>
      <c r="E564" s="41">
        <v>0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187"/>
    </row>
    <row r="565" spans="1:19" ht="16.5" customHeight="1">
      <c r="A565" s="33"/>
      <c r="B565" s="33"/>
      <c r="C565" s="33">
        <v>4700</v>
      </c>
      <c r="D565" s="196" t="s">
        <v>303</v>
      </c>
      <c r="E565" s="34">
        <v>2000</v>
      </c>
      <c r="F565" s="34">
        <v>2000</v>
      </c>
      <c r="G565" s="34">
        <v>2000</v>
      </c>
      <c r="H565" s="34">
        <v>0</v>
      </c>
      <c r="I565" s="34">
        <v>2000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187"/>
    </row>
    <row r="566" spans="1:19" s="38" customFormat="1" ht="18.75" customHeight="1">
      <c r="A566" s="40"/>
      <c r="B566" s="40"/>
      <c r="C566" s="40"/>
      <c r="D566" s="197"/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187"/>
    </row>
    <row r="567" spans="1:19" ht="12.75">
      <c r="A567" s="33"/>
      <c r="B567" s="33"/>
      <c r="C567" s="33">
        <v>6050</v>
      </c>
      <c r="D567" s="196" t="s">
        <v>53</v>
      </c>
      <c r="E567" s="34">
        <v>65000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65000</v>
      </c>
      <c r="P567" s="34">
        <v>65000</v>
      </c>
      <c r="Q567" s="34">
        <v>0</v>
      </c>
      <c r="R567" s="34">
        <v>0</v>
      </c>
      <c r="S567" s="187"/>
    </row>
    <row r="568" spans="1:19" s="38" customFormat="1" ht="12.75">
      <c r="A568" s="40"/>
      <c r="B568" s="40"/>
      <c r="C568" s="40"/>
      <c r="D568" s="197"/>
      <c r="E568" s="41">
        <v>31287.52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31287.52</v>
      </c>
      <c r="P568" s="41">
        <v>31287.52</v>
      </c>
      <c r="Q568" s="41">
        <v>0</v>
      </c>
      <c r="R568" s="41">
        <v>0</v>
      </c>
      <c r="S568" s="187"/>
    </row>
    <row r="569" spans="1:19" ht="12.75">
      <c r="A569" s="33"/>
      <c r="B569" s="33">
        <v>85195</v>
      </c>
      <c r="C569" s="33"/>
      <c r="D569" s="196" t="s">
        <v>4</v>
      </c>
      <c r="E569" s="34">
        <v>11300</v>
      </c>
      <c r="F569" s="34">
        <v>11300</v>
      </c>
      <c r="G569" s="34">
        <v>1300</v>
      </c>
      <c r="H569" s="34">
        <v>1300</v>
      </c>
      <c r="I569" s="34">
        <v>0</v>
      </c>
      <c r="J569" s="34">
        <v>10000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187"/>
    </row>
    <row r="570" spans="1:19" s="38" customFormat="1" ht="12.75">
      <c r="A570" s="40"/>
      <c r="B570" s="40"/>
      <c r="C570" s="40"/>
      <c r="D570" s="197"/>
      <c r="E570" s="41">
        <f>SUM(E572,E574,E576,E578)</f>
        <v>9096.92</v>
      </c>
      <c r="F570" s="41">
        <f aca="true" t="shared" si="49" ref="F570:R570">SUM(F572,F574,F576,F578)</f>
        <v>9096.92</v>
      </c>
      <c r="G570" s="41">
        <f t="shared" si="49"/>
        <v>1096.9199999999998</v>
      </c>
      <c r="H570" s="41">
        <f t="shared" si="49"/>
        <v>1096.9199999999998</v>
      </c>
      <c r="I570" s="41">
        <f t="shared" si="49"/>
        <v>0</v>
      </c>
      <c r="J570" s="41">
        <f t="shared" si="49"/>
        <v>8000</v>
      </c>
      <c r="K570" s="41">
        <f t="shared" si="49"/>
        <v>0</v>
      </c>
      <c r="L570" s="41">
        <f t="shared" si="49"/>
        <v>0</v>
      </c>
      <c r="M570" s="41">
        <f t="shared" si="49"/>
        <v>0</v>
      </c>
      <c r="N570" s="41">
        <f t="shared" si="49"/>
        <v>0</v>
      </c>
      <c r="O570" s="41">
        <f t="shared" si="49"/>
        <v>0</v>
      </c>
      <c r="P570" s="41">
        <f t="shared" si="49"/>
        <v>0</v>
      </c>
      <c r="Q570" s="41">
        <f t="shared" si="49"/>
        <v>0</v>
      </c>
      <c r="R570" s="41">
        <f t="shared" si="49"/>
        <v>0</v>
      </c>
      <c r="S570" s="187"/>
    </row>
    <row r="571" spans="1:19" ht="16.5" customHeight="1">
      <c r="A571" s="33"/>
      <c r="B571" s="33"/>
      <c r="C571" s="33">
        <v>2820</v>
      </c>
      <c r="D571" s="196" t="s">
        <v>320</v>
      </c>
      <c r="E571" s="34">
        <v>10000</v>
      </c>
      <c r="F571" s="34">
        <v>10000</v>
      </c>
      <c r="G571" s="34">
        <v>0</v>
      </c>
      <c r="H571" s="34">
        <v>0</v>
      </c>
      <c r="I571" s="34">
        <v>0</v>
      </c>
      <c r="J571" s="34">
        <v>10000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187"/>
    </row>
    <row r="572" spans="1:19" s="38" customFormat="1" ht="17.25" customHeight="1">
      <c r="A572" s="40"/>
      <c r="B572" s="40"/>
      <c r="C572" s="40"/>
      <c r="D572" s="197"/>
      <c r="E572" s="41">
        <v>8000</v>
      </c>
      <c r="F572" s="41">
        <v>8000</v>
      </c>
      <c r="G572" s="41">
        <v>0</v>
      </c>
      <c r="H572" s="41">
        <v>0</v>
      </c>
      <c r="I572" s="41">
        <v>0</v>
      </c>
      <c r="J572" s="41">
        <v>8000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187"/>
    </row>
    <row r="573" spans="1:19" ht="12.75">
      <c r="A573" s="33"/>
      <c r="B573" s="33"/>
      <c r="C573" s="33">
        <v>4010</v>
      </c>
      <c r="D573" s="196" t="s">
        <v>63</v>
      </c>
      <c r="E573" s="34">
        <v>1099</v>
      </c>
      <c r="F573" s="34">
        <v>1099</v>
      </c>
      <c r="G573" s="34">
        <v>1099</v>
      </c>
      <c r="H573" s="34">
        <v>1099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187"/>
    </row>
    <row r="574" spans="1:19" s="38" customFormat="1" ht="12.75">
      <c r="A574" s="40"/>
      <c r="B574" s="40"/>
      <c r="C574" s="40"/>
      <c r="D574" s="197"/>
      <c r="E574" s="41">
        <v>920.52</v>
      </c>
      <c r="F574" s="41">
        <v>920.52</v>
      </c>
      <c r="G574" s="41">
        <v>920.52</v>
      </c>
      <c r="H574" s="41">
        <v>920.52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187"/>
    </row>
    <row r="575" spans="1:19" ht="12.75">
      <c r="A575" s="33"/>
      <c r="B575" s="33"/>
      <c r="C575" s="33">
        <v>4110</v>
      </c>
      <c r="D575" s="196" t="s">
        <v>64</v>
      </c>
      <c r="E575" s="34">
        <v>174</v>
      </c>
      <c r="F575" s="34">
        <v>174</v>
      </c>
      <c r="G575" s="34">
        <v>174</v>
      </c>
      <c r="H575" s="34">
        <v>174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187"/>
    </row>
    <row r="576" spans="1:19" s="38" customFormat="1" ht="12.75">
      <c r="A576" s="40"/>
      <c r="B576" s="40"/>
      <c r="C576" s="40"/>
      <c r="D576" s="197"/>
      <c r="E576" s="41">
        <v>153.81</v>
      </c>
      <c r="F576" s="41">
        <v>153.81</v>
      </c>
      <c r="G576" s="41">
        <v>153.81</v>
      </c>
      <c r="H576" s="41">
        <v>153.81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187"/>
    </row>
    <row r="577" spans="1:19" ht="12.75">
      <c r="A577" s="33"/>
      <c r="B577" s="33"/>
      <c r="C577" s="33">
        <v>4120</v>
      </c>
      <c r="D577" s="196" t="s">
        <v>65</v>
      </c>
      <c r="E577" s="34">
        <v>27</v>
      </c>
      <c r="F577" s="34">
        <v>27</v>
      </c>
      <c r="G577" s="34">
        <v>27</v>
      </c>
      <c r="H577" s="34">
        <v>27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187"/>
    </row>
    <row r="578" spans="1:19" s="38" customFormat="1" ht="12.75">
      <c r="A578" s="40"/>
      <c r="B578" s="40"/>
      <c r="C578" s="40"/>
      <c r="D578" s="197"/>
      <c r="E578" s="41">
        <v>22.59</v>
      </c>
      <c r="F578" s="41">
        <v>22.59</v>
      </c>
      <c r="G578" s="41">
        <v>22.59</v>
      </c>
      <c r="H578" s="41">
        <v>22.59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187"/>
    </row>
    <row r="579" spans="1:19" ht="12.75">
      <c r="A579" s="33">
        <v>852</v>
      </c>
      <c r="B579" s="33"/>
      <c r="C579" s="33"/>
      <c r="D579" s="196" t="s">
        <v>25</v>
      </c>
      <c r="E579" s="34">
        <v>5910487</v>
      </c>
      <c r="F579" s="34">
        <v>5910487</v>
      </c>
      <c r="G579" s="34">
        <v>1140889</v>
      </c>
      <c r="H579" s="34">
        <v>919930</v>
      </c>
      <c r="I579" s="34">
        <v>220959</v>
      </c>
      <c r="J579" s="34">
        <v>20000</v>
      </c>
      <c r="K579" s="34">
        <v>4749598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187"/>
    </row>
    <row r="580" spans="1:19" s="38" customFormat="1" ht="12.75">
      <c r="A580" s="40"/>
      <c r="B580" s="40"/>
      <c r="C580" s="40"/>
      <c r="D580" s="197"/>
      <c r="E580" s="41">
        <f>SUM(E582,E586,E590,E622,E626,E632,E636,E640,E676,E684)</f>
        <v>2983907.0199999996</v>
      </c>
      <c r="F580" s="41">
        <f aca="true" t="shared" si="50" ref="F580:R580">SUM(F582,F586,F590,F622,F626,F632,F636,F640,F676,F684)</f>
        <v>2983907.0199999996</v>
      </c>
      <c r="G580" s="41">
        <f t="shared" si="50"/>
        <v>571410.35</v>
      </c>
      <c r="H580" s="41">
        <f t="shared" si="50"/>
        <v>479312.04000000004</v>
      </c>
      <c r="I580" s="41">
        <f t="shared" si="50"/>
        <v>92098.31</v>
      </c>
      <c r="J580" s="41">
        <f t="shared" si="50"/>
        <v>10000</v>
      </c>
      <c r="K580" s="41">
        <f t="shared" si="50"/>
        <v>2402496.67</v>
      </c>
      <c r="L580" s="41">
        <f t="shared" si="50"/>
        <v>0</v>
      </c>
      <c r="M580" s="41">
        <f t="shared" si="50"/>
        <v>0</v>
      </c>
      <c r="N580" s="41">
        <f t="shared" si="50"/>
        <v>0</v>
      </c>
      <c r="O580" s="41">
        <f t="shared" si="50"/>
        <v>0</v>
      </c>
      <c r="P580" s="41">
        <f t="shared" si="50"/>
        <v>0</v>
      </c>
      <c r="Q580" s="41">
        <f t="shared" si="50"/>
        <v>0</v>
      </c>
      <c r="R580" s="41">
        <f t="shared" si="50"/>
        <v>0</v>
      </c>
      <c r="S580" s="187"/>
    </row>
    <row r="581" spans="1:19" ht="12.75">
      <c r="A581" s="33"/>
      <c r="B581" s="33">
        <v>85204</v>
      </c>
      <c r="C581" s="33"/>
      <c r="D581" s="196" t="s">
        <v>423</v>
      </c>
      <c r="E581" s="34">
        <v>3600</v>
      </c>
      <c r="F581" s="34">
        <v>3600</v>
      </c>
      <c r="G581" s="34">
        <v>0</v>
      </c>
      <c r="H581" s="34">
        <v>0</v>
      </c>
      <c r="I581" s="34">
        <v>0</v>
      </c>
      <c r="J581" s="34">
        <v>0</v>
      </c>
      <c r="K581" s="34">
        <v>3600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187"/>
    </row>
    <row r="582" spans="1:19" s="38" customFormat="1" ht="12.75">
      <c r="A582" s="40"/>
      <c r="B582" s="40"/>
      <c r="C582" s="40"/>
      <c r="D582" s="197"/>
      <c r="E582" s="41">
        <f>SUM(E584)</f>
        <v>0</v>
      </c>
      <c r="F582" s="41">
        <f aca="true" t="shared" si="51" ref="F582:R582">SUM(F584)</f>
        <v>0</v>
      </c>
      <c r="G582" s="41">
        <f t="shared" si="51"/>
        <v>0</v>
      </c>
      <c r="H582" s="41">
        <f t="shared" si="51"/>
        <v>0</v>
      </c>
      <c r="I582" s="41">
        <f t="shared" si="51"/>
        <v>0</v>
      </c>
      <c r="J582" s="41">
        <f t="shared" si="51"/>
        <v>0</v>
      </c>
      <c r="K582" s="41">
        <f t="shared" si="51"/>
        <v>0</v>
      </c>
      <c r="L582" s="41">
        <f t="shared" si="51"/>
        <v>0</v>
      </c>
      <c r="M582" s="41">
        <f t="shared" si="51"/>
        <v>0</v>
      </c>
      <c r="N582" s="41">
        <f t="shared" si="51"/>
        <v>0</v>
      </c>
      <c r="O582" s="41">
        <f t="shared" si="51"/>
        <v>0</v>
      </c>
      <c r="P582" s="41">
        <f t="shared" si="51"/>
        <v>0</v>
      </c>
      <c r="Q582" s="41">
        <f t="shared" si="51"/>
        <v>0</v>
      </c>
      <c r="R582" s="41">
        <f t="shared" si="51"/>
        <v>0</v>
      </c>
      <c r="S582" s="187"/>
    </row>
    <row r="583" spans="1:19" ht="12.75">
      <c r="A583" s="33"/>
      <c r="B583" s="33"/>
      <c r="C583" s="33">
        <v>3110</v>
      </c>
      <c r="D583" s="196" t="s">
        <v>83</v>
      </c>
      <c r="E583" s="34">
        <v>3600</v>
      </c>
      <c r="F583" s="34">
        <v>3600</v>
      </c>
      <c r="G583" s="34">
        <v>0</v>
      </c>
      <c r="H583" s="34">
        <v>0</v>
      </c>
      <c r="I583" s="34">
        <v>0</v>
      </c>
      <c r="J583" s="34">
        <v>0</v>
      </c>
      <c r="K583" s="34">
        <v>3600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187"/>
    </row>
    <row r="584" spans="1:19" s="38" customFormat="1" ht="12.75">
      <c r="A584" s="40"/>
      <c r="B584" s="40"/>
      <c r="C584" s="40"/>
      <c r="D584" s="197"/>
      <c r="E584" s="41">
        <v>0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187"/>
    </row>
    <row r="585" spans="1:19" ht="12.75">
      <c r="A585" s="33"/>
      <c r="B585" s="33">
        <v>85205</v>
      </c>
      <c r="C585" s="33"/>
      <c r="D585" s="196" t="s">
        <v>384</v>
      </c>
      <c r="E585" s="34">
        <v>1800</v>
      </c>
      <c r="F585" s="34">
        <v>1800</v>
      </c>
      <c r="G585" s="34">
        <v>1800</v>
      </c>
      <c r="H585" s="34">
        <v>0</v>
      </c>
      <c r="I585" s="34">
        <v>1800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187"/>
    </row>
    <row r="586" spans="1:19" s="38" customFormat="1" ht="12.75">
      <c r="A586" s="40"/>
      <c r="B586" s="40"/>
      <c r="C586" s="40"/>
      <c r="D586" s="197"/>
      <c r="E586" s="41">
        <f>SUM(E588)</f>
        <v>0</v>
      </c>
      <c r="F586" s="41">
        <f aca="true" t="shared" si="52" ref="F586:R586">SUM(F588)</f>
        <v>0</v>
      </c>
      <c r="G586" s="41">
        <f t="shared" si="52"/>
        <v>0</v>
      </c>
      <c r="H586" s="41">
        <f t="shared" si="52"/>
        <v>0</v>
      </c>
      <c r="I586" s="41">
        <f t="shared" si="52"/>
        <v>0</v>
      </c>
      <c r="J586" s="41">
        <f t="shared" si="52"/>
        <v>0</v>
      </c>
      <c r="K586" s="41">
        <f t="shared" si="52"/>
        <v>0</v>
      </c>
      <c r="L586" s="41">
        <f t="shared" si="52"/>
        <v>0</v>
      </c>
      <c r="M586" s="41">
        <f t="shared" si="52"/>
        <v>0</v>
      </c>
      <c r="N586" s="41">
        <f t="shared" si="52"/>
        <v>0</v>
      </c>
      <c r="O586" s="41">
        <f t="shared" si="52"/>
        <v>0</v>
      </c>
      <c r="P586" s="41">
        <f t="shared" si="52"/>
        <v>0</v>
      </c>
      <c r="Q586" s="41">
        <f t="shared" si="52"/>
        <v>0</v>
      </c>
      <c r="R586" s="41">
        <f t="shared" si="52"/>
        <v>0</v>
      </c>
      <c r="S586" s="187"/>
    </row>
    <row r="587" spans="1:19" ht="12.75">
      <c r="A587" s="33"/>
      <c r="B587" s="33"/>
      <c r="C587" s="33">
        <v>4700</v>
      </c>
      <c r="D587" s="196" t="s">
        <v>303</v>
      </c>
      <c r="E587" s="34">
        <v>1800</v>
      </c>
      <c r="F587" s="34">
        <v>1800</v>
      </c>
      <c r="G587" s="34">
        <v>1800</v>
      </c>
      <c r="H587" s="34">
        <v>0</v>
      </c>
      <c r="I587" s="34">
        <v>1800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187"/>
    </row>
    <row r="588" spans="1:19" s="38" customFormat="1" ht="12.75">
      <c r="A588" s="40"/>
      <c r="B588" s="40"/>
      <c r="C588" s="40"/>
      <c r="D588" s="197"/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187"/>
    </row>
    <row r="589" spans="1:19" ht="19.5" customHeight="1">
      <c r="A589" s="33"/>
      <c r="B589" s="33">
        <v>85212</v>
      </c>
      <c r="C589" s="33"/>
      <c r="D589" s="196" t="s">
        <v>218</v>
      </c>
      <c r="E589" s="34">
        <v>3658884</v>
      </c>
      <c r="F589" s="34">
        <v>3658884</v>
      </c>
      <c r="G589" s="34">
        <v>316927</v>
      </c>
      <c r="H589" s="34">
        <v>265785</v>
      </c>
      <c r="I589" s="34">
        <v>51142</v>
      </c>
      <c r="J589" s="34">
        <v>0</v>
      </c>
      <c r="K589" s="34">
        <v>3341957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187"/>
    </row>
    <row r="590" spans="1:19" s="38" customFormat="1" ht="16.5" customHeight="1">
      <c r="A590" s="40"/>
      <c r="B590" s="40"/>
      <c r="C590" s="40"/>
      <c r="D590" s="197"/>
      <c r="E590" s="41">
        <f>SUM(E592,E594,E596,E598,E600,E602,E604,E606,E608,E610,E612,E614,E616,E618,E620)</f>
        <v>1868040.83</v>
      </c>
      <c r="F590" s="41">
        <f aca="true" t="shared" si="53" ref="F590:R590">SUM(F592,F594,F596,F598,F600,F602,F604,F606,F608,F610,F612,F614,F616,F618,F620)</f>
        <v>1868040.83</v>
      </c>
      <c r="G590" s="41">
        <f t="shared" si="53"/>
        <v>158529.88</v>
      </c>
      <c r="H590" s="41">
        <f t="shared" si="53"/>
        <v>135293.44</v>
      </c>
      <c r="I590" s="41">
        <f t="shared" si="53"/>
        <v>23236.440000000002</v>
      </c>
      <c r="J590" s="41">
        <f t="shared" si="53"/>
        <v>0</v>
      </c>
      <c r="K590" s="41">
        <f t="shared" si="53"/>
        <v>1709510.95</v>
      </c>
      <c r="L590" s="41">
        <f t="shared" si="53"/>
        <v>0</v>
      </c>
      <c r="M590" s="41">
        <f t="shared" si="53"/>
        <v>0</v>
      </c>
      <c r="N590" s="41">
        <f t="shared" si="53"/>
        <v>0</v>
      </c>
      <c r="O590" s="41">
        <f t="shared" si="53"/>
        <v>0</v>
      </c>
      <c r="P590" s="41">
        <f t="shared" si="53"/>
        <v>0</v>
      </c>
      <c r="Q590" s="41">
        <f t="shared" si="53"/>
        <v>0</v>
      </c>
      <c r="R590" s="41">
        <f t="shared" si="53"/>
        <v>0</v>
      </c>
      <c r="S590" s="187"/>
    </row>
    <row r="591" spans="1:19" ht="20.25" customHeight="1">
      <c r="A591" s="33"/>
      <c r="B591" s="33"/>
      <c r="C591" s="33">
        <v>2910</v>
      </c>
      <c r="D591" s="196" t="s">
        <v>321</v>
      </c>
      <c r="E591" s="34">
        <v>18000</v>
      </c>
      <c r="F591" s="34">
        <v>18000</v>
      </c>
      <c r="G591" s="34">
        <v>18000</v>
      </c>
      <c r="H591" s="34">
        <v>0</v>
      </c>
      <c r="I591" s="34">
        <v>18000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187"/>
    </row>
    <row r="592" spans="1:19" s="38" customFormat="1" ht="19.5" customHeight="1">
      <c r="A592" s="40"/>
      <c r="B592" s="40"/>
      <c r="C592" s="40"/>
      <c r="D592" s="197"/>
      <c r="E592" s="41">
        <v>2065.2</v>
      </c>
      <c r="F592" s="41">
        <v>2065.2</v>
      </c>
      <c r="G592" s="41">
        <v>2065.2</v>
      </c>
      <c r="H592" s="41">
        <v>0</v>
      </c>
      <c r="I592" s="41">
        <v>2065.2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187"/>
    </row>
    <row r="593" spans="1:19" ht="12.75">
      <c r="A593" s="33"/>
      <c r="B593" s="33"/>
      <c r="C593" s="33">
        <v>3110</v>
      </c>
      <c r="D593" s="196" t="s">
        <v>83</v>
      </c>
      <c r="E593" s="34">
        <v>3341957</v>
      </c>
      <c r="F593" s="34">
        <v>3341957</v>
      </c>
      <c r="G593" s="34">
        <v>0</v>
      </c>
      <c r="H593" s="34">
        <v>0</v>
      </c>
      <c r="I593" s="34">
        <v>0</v>
      </c>
      <c r="J593" s="34">
        <v>0</v>
      </c>
      <c r="K593" s="34">
        <v>3341957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187"/>
    </row>
    <row r="594" spans="1:19" s="38" customFormat="1" ht="12.75">
      <c r="A594" s="40"/>
      <c r="B594" s="40"/>
      <c r="C594" s="40"/>
      <c r="D594" s="197"/>
      <c r="E594" s="41">
        <v>1709510.95</v>
      </c>
      <c r="F594" s="41">
        <v>1709510.95</v>
      </c>
      <c r="G594" s="41">
        <v>0</v>
      </c>
      <c r="H594" s="41">
        <v>0</v>
      </c>
      <c r="I594" s="41">
        <v>0</v>
      </c>
      <c r="J594" s="41">
        <v>0</v>
      </c>
      <c r="K594" s="41">
        <v>1709510.95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187"/>
    </row>
    <row r="595" spans="1:19" ht="12.75">
      <c r="A595" s="33"/>
      <c r="B595" s="33"/>
      <c r="C595" s="33">
        <v>4010</v>
      </c>
      <c r="D595" s="196" t="s">
        <v>63</v>
      </c>
      <c r="E595" s="34">
        <v>136193</v>
      </c>
      <c r="F595" s="34">
        <v>136193</v>
      </c>
      <c r="G595" s="34">
        <v>136193</v>
      </c>
      <c r="H595" s="34">
        <v>136193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187"/>
    </row>
    <row r="596" spans="1:19" s="38" customFormat="1" ht="12.75">
      <c r="A596" s="40"/>
      <c r="B596" s="40"/>
      <c r="C596" s="40"/>
      <c r="D596" s="197"/>
      <c r="E596" s="41">
        <v>67029.93</v>
      </c>
      <c r="F596" s="41">
        <v>67029.93</v>
      </c>
      <c r="G596" s="41">
        <v>67029.93</v>
      </c>
      <c r="H596" s="41">
        <v>67029.93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187"/>
    </row>
    <row r="597" spans="1:19" ht="12.75">
      <c r="A597" s="33"/>
      <c r="B597" s="33"/>
      <c r="C597" s="33">
        <v>4040</v>
      </c>
      <c r="D597" s="196" t="s">
        <v>68</v>
      </c>
      <c r="E597" s="34">
        <v>11600</v>
      </c>
      <c r="F597" s="34">
        <v>11600</v>
      </c>
      <c r="G597" s="34">
        <v>11600</v>
      </c>
      <c r="H597" s="34">
        <v>11600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187"/>
    </row>
    <row r="598" spans="1:19" s="38" customFormat="1" ht="12.75">
      <c r="A598" s="40"/>
      <c r="B598" s="40"/>
      <c r="C598" s="40"/>
      <c r="D598" s="197"/>
      <c r="E598" s="41">
        <v>7378.22</v>
      </c>
      <c r="F598" s="41">
        <v>7378.22</v>
      </c>
      <c r="G598" s="41">
        <v>7378.22</v>
      </c>
      <c r="H598" s="41">
        <v>7378.22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187"/>
    </row>
    <row r="599" spans="1:19" ht="12.75">
      <c r="A599" s="33"/>
      <c r="B599" s="33"/>
      <c r="C599" s="33">
        <v>4110</v>
      </c>
      <c r="D599" s="196" t="s">
        <v>64</v>
      </c>
      <c r="E599" s="34">
        <v>114192</v>
      </c>
      <c r="F599" s="34">
        <v>114192</v>
      </c>
      <c r="G599" s="34">
        <v>114192</v>
      </c>
      <c r="H599" s="34">
        <v>114192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0</v>
      </c>
      <c r="S599" s="187"/>
    </row>
    <row r="600" spans="1:19" s="38" customFormat="1" ht="12.75">
      <c r="A600" s="40"/>
      <c r="B600" s="40"/>
      <c r="C600" s="40"/>
      <c r="D600" s="197"/>
      <c r="E600" s="41">
        <v>59055.25</v>
      </c>
      <c r="F600" s="41">
        <v>59055.25</v>
      </c>
      <c r="G600" s="41">
        <v>59055.25</v>
      </c>
      <c r="H600" s="41">
        <v>59055.25</v>
      </c>
      <c r="I600" s="41">
        <v>0</v>
      </c>
      <c r="J600" s="41">
        <v>0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0</v>
      </c>
      <c r="Q600" s="41">
        <v>0</v>
      </c>
      <c r="R600" s="41">
        <v>0</v>
      </c>
      <c r="S600" s="187"/>
    </row>
    <row r="601" spans="1:19" ht="12.75">
      <c r="A601" s="33"/>
      <c r="B601" s="33"/>
      <c r="C601" s="33">
        <v>4120</v>
      </c>
      <c r="D601" s="196" t="s">
        <v>65</v>
      </c>
      <c r="E601" s="34">
        <v>3800</v>
      </c>
      <c r="F601" s="34">
        <v>3800</v>
      </c>
      <c r="G601" s="34">
        <v>3800</v>
      </c>
      <c r="H601" s="34">
        <v>3800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187"/>
    </row>
    <row r="602" spans="1:19" s="38" customFormat="1" ht="12.75">
      <c r="A602" s="40"/>
      <c r="B602" s="40"/>
      <c r="C602" s="40"/>
      <c r="D602" s="197"/>
      <c r="E602" s="41">
        <v>1830.04</v>
      </c>
      <c r="F602" s="41">
        <v>1830.04</v>
      </c>
      <c r="G602" s="41">
        <v>1830.04</v>
      </c>
      <c r="H602" s="41">
        <v>1830.04</v>
      </c>
      <c r="I602" s="41">
        <v>0</v>
      </c>
      <c r="J602" s="41">
        <v>0</v>
      </c>
      <c r="K602" s="41">
        <v>0</v>
      </c>
      <c r="L602" s="41">
        <v>0</v>
      </c>
      <c r="M602" s="41">
        <v>0</v>
      </c>
      <c r="N602" s="41">
        <v>0</v>
      </c>
      <c r="O602" s="41">
        <v>0</v>
      </c>
      <c r="P602" s="41">
        <v>0</v>
      </c>
      <c r="Q602" s="41">
        <v>0</v>
      </c>
      <c r="R602" s="41">
        <v>0</v>
      </c>
      <c r="S602" s="187"/>
    </row>
    <row r="603" spans="1:19" ht="12.75">
      <c r="A603" s="33"/>
      <c r="B603" s="33"/>
      <c r="C603" s="33">
        <v>4210</v>
      </c>
      <c r="D603" s="196" t="s">
        <v>52</v>
      </c>
      <c r="E603" s="34">
        <v>3816</v>
      </c>
      <c r="F603" s="34">
        <v>3816</v>
      </c>
      <c r="G603" s="34">
        <v>3816</v>
      </c>
      <c r="H603" s="34">
        <v>0</v>
      </c>
      <c r="I603" s="34">
        <v>3816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187"/>
    </row>
    <row r="604" spans="1:19" s="38" customFormat="1" ht="12.75">
      <c r="A604" s="40"/>
      <c r="B604" s="40"/>
      <c r="C604" s="40"/>
      <c r="D604" s="197"/>
      <c r="E604" s="41">
        <v>3467.92</v>
      </c>
      <c r="F604" s="41">
        <v>3467.92</v>
      </c>
      <c r="G604" s="41">
        <v>3467.92</v>
      </c>
      <c r="H604" s="41">
        <v>0</v>
      </c>
      <c r="I604" s="41">
        <v>3467.92</v>
      </c>
      <c r="J604" s="41">
        <v>0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0</v>
      </c>
      <c r="S604" s="187"/>
    </row>
    <row r="605" spans="1:19" ht="12.75">
      <c r="A605" s="33"/>
      <c r="B605" s="33"/>
      <c r="C605" s="33">
        <v>4260</v>
      </c>
      <c r="D605" s="196" t="s">
        <v>55</v>
      </c>
      <c r="E605" s="34">
        <v>7700</v>
      </c>
      <c r="F605" s="34">
        <v>7700</v>
      </c>
      <c r="G605" s="34">
        <v>7700</v>
      </c>
      <c r="H605" s="34">
        <v>0</v>
      </c>
      <c r="I605" s="34">
        <v>7700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0</v>
      </c>
      <c r="S605" s="187"/>
    </row>
    <row r="606" spans="1:19" s="38" customFormat="1" ht="12.75">
      <c r="A606" s="40"/>
      <c r="B606" s="40"/>
      <c r="C606" s="40"/>
      <c r="D606" s="197"/>
      <c r="E606" s="41">
        <v>5400.1</v>
      </c>
      <c r="F606" s="41">
        <v>5400.1</v>
      </c>
      <c r="G606" s="41">
        <v>5400.1</v>
      </c>
      <c r="H606" s="41">
        <v>0</v>
      </c>
      <c r="I606" s="41">
        <v>5400.1</v>
      </c>
      <c r="J606" s="41">
        <v>0</v>
      </c>
      <c r="K606" s="41">
        <v>0</v>
      </c>
      <c r="L606" s="41">
        <v>0</v>
      </c>
      <c r="M606" s="41">
        <v>0</v>
      </c>
      <c r="N606" s="41">
        <v>0</v>
      </c>
      <c r="O606" s="41">
        <v>0</v>
      </c>
      <c r="P606" s="41">
        <v>0</v>
      </c>
      <c r="Q606" s="41">
        <v>0</v>
      </c>
      <c r="R606" s="41">
        <v>0</v>
      </c>
      <c r="S606" s="187"/>
    </row>
    <row r="607" spans="1:19" ht="12.75">
      <c r="A607" s="33"/>
      <c r="B607" s="33"/>
      <c r="C607" s="33">
        <v>4300</v>
      </c>
      <c r="D607" s="196" t="s">
        <v>50</v>
      </c>
      <c r="E607" s="34">
        <v>4500</v>
      </c>
      <c r="F607" s="34">
        <v>4500</v>
      </c>
      <c r="G607" s="34">
        <v>4500</v>
      </c>
      <c r="H607" s="34">
        <v>0</v>
      </c>
      <c r="I607" s="34">
        <v>4500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187"/>
    </row>
    <row r="608" spans="1:19" s="38" customFormat="1" ht="12.75">
      <c r="A608" s="40"/>
      <c r="B608" s="40"/>
      <c r="C608" s="40"/>
      <c r="D608" s="197"/>
      <c r="E608" s="41">
        <v>2345.02</v>
      </c>
      <c r="F608" s="41">
        <v>2345.02</v>
      </c>
      <c r="G608" s="41">
        <v>2345.02</v>
      </c>
      <c r="H608" s="41">
        <v>0</v>
      </c>
      <c r="I608" s="41">
        <v>2345.02</v>
      </c>
      <c r="J608" s="41">
        <v>0</v>
      </c>
      <c r="K608" s="41">
        <v>0</v>
      </c>
      <c r="L608" s="41">
        <v>0</v>
      </c>
      <c r="M608" s="41">
        <v>0</v>
      </c>
      <c r="N608" s="41">
        <v>0</v>
      </c>
      <c r="O608" s="41">
        <v>0</v>
      </c>
      <c r="P608" s="41">
        <v>0</v>
      </c>
      <c r="Q608" s="41">
        <v>0</v>
      </c>
      <c r="R608" s="41">
        <v>0</v>
      </c>
      <c r="S608" s="187"/>
    </row>
    <row r="609" spans="1:19" ht="12.75">
      <c r="A609" s="33"/>
      <c r="B609" s="33"/>
      <c r="C609" s="33">
        <v>4350</v>
      </c>
      <c r="D609" s="196" t="s">
        <v>278</v>
      </c>
      <c r="E609" s="34">
        <v>1980</v>
      </c>
      <c r="F609" s="34">
        <v>1980</v>
      </c>
      <c r="G609" s="34">
        <v>1980</v>
      </c>
      <c r="H609" s="34">
        <v>0</v>
      </c>
      <c r="I609" s="34">
        <v>1980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  <c r="S609" s="187"/>
    </row>
    <row r="610" spans="1:19" s="38" customFormat="1" ht="12.75">
      <c r="A610" s="40"/>
      <c r="B610" s="40"/>
      <c r="C610" s="40"/>
      <c r="D610" s="197"/>
      <c r="E610" s="41">
        <v>1647.57</v>
      </c>
      <c r="F610" s="41">
        <v>1647.57</v>
      </c>
      <c r="G610" s="41">
        <v>1647.57</v>
      </c>
      <c r="H610" s="41">
        <v>0</v>
      </c>
      <c r="I610" s="41">
        <v>1647.57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41">
        <v>0</v>
      </c>
      <c r="R610" s="41">
        <v>0</v>
      </c>
      <c r="S610" s="187"/>
    </row>
    <row r="611" spans="1:19" ht="16.5" customHeight="1">
      <c r="A611" s="33"/>
      <c r="B611" s="33"/>
      <c r="C611" s="33">
        <v>4370</v>
      </c>
      <c r="D611" s="196" t="s">
        <v>280</v>
      </c>
      <c r="E611" s="34">
        <v>1970</v>
      </c>
      <c r="F611" s="34">
        <v>1970</v>
      </c>
      <c r="G611" s="34">
        <v>1970</v>
      </c>
      <c r="H611" s="34">
        <v>0</v>
      </c>
      <c r="I611" s="34">
        <v>1970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0</v>
      </c>
      <c r="R611" s="34">
        <v>0</v>
      </c>
      <c r="S611" s="187"/>
    </row>
    <row r="612" spans="1:19" s="38" customFormat="1" ht="12.75">
      <c r="A612" s="40"/>
      <c r="B612" s="40"/>
      <c r="C612" s="40"/>
      <c r="D612" s="197"/>
      <c r="E612" s="41">
        <v>967.85</v>
      </c>
      <c r="F612" s="41">
        <v>967.85</v>
      </c>
      <c r="G612" s="41">
        <v>967.85</v>
      </c>
      <c r="H612" s="41">
        <v>0</v>
      </c>
      <c r="I612" s="41">
        <v>967.85</v>
      </c>
      <c r="J612" s="41">
        <v>0</v>
      </c>
      <c r="K612" s="41">
        <v>0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41">
        <v>0</v>
      </c>
      <c r="R612" s="41">
        <v>0</v>
      </c>
      <c r="S612" s="187"/>
    </row>
    <row r="613" spans="1:19" ht="12.75">
      <c r="A613" s="33"/>
      <c r="B613" s="33"/>
      <c r="C613" s="33">
        <v>4410</v>
      </c>
      <c r="D613" s="196" t="s">
        <v>56</v>
      </c>
      <c r="E613" s="34">
        <v>1000</v>
      </c>
      <c r="F613" s="34">
        <v>1000</v>
      </c>
      <c r="G613" s="34">
        <v>1000</v>
      </c>
      <c r="H613" s="34">
        <v>0</v>
      </c>
      <c r="I613" s="34">
        <v>1000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0</v>
      </c>
      <c r="S613" s="187"/>
    </row>
    <row r="614" spans="1:19" s="38" customFormat="1" ht="12.75">
      <c r="A614" s="40"/>
      <c r="B614" s="40"/>
      <c r="C614" s="40"/>
      <c r="D614" s="197"/>
      <c r="E614" s="41">
        <v>397.44</v>
      </c>
      <c r="F614" s="41">
        <v>397.44</v>
      </c>
      <c r="G614" s="41">
        <v>397.44</v>
      </c>
      <c r="H614" s="41">
        <v>0</v>
      </c>
      <c r="I614" s="41">
        <v>397.44</v>
      </c>
      <c r="J614" s="41">
        <v>0</v>
      </c>
      <c r="K614" s="41">
        <v>0</v>
      </c>
      <c r="L614" s="41">
        <v>0</v>
      </c>
      <c r="M614" s="41">
        <v>0</v>
      </c>
      <c r="N614" s="41">
        <v>0</v>
      </c>
      <c r="O614" s="41">
        <v>0</v>
      </c>
      <c r="P614" s="41">
        <v>0</v>
      </c>
      <c r="Q614" s="41">
        <v>0</v>
      </c>
      <c r="R614" s="41">
        <v>0</v>
      </c>
      <c r="S614" s="187"/>
    </row>
    <row r="615" spans="1:19" ht="12.75">
      <c r="A615" s="33"/>
      <c r="B615" s="33"/>
      <c r="C615" s="33">
        <v>4440</v>
      </c>
      <c r="D615" s="196" t="s">
        <v>73</v>
      </c>
      <c r="E615" s="34">
        <v>4376</v>
      </c>
      <c r="F615" s="34">
        <v>4376</v>
      </c>
      <c r="G615" s="34">
        <v>4376</v>
      </c>
      <c r="H615" s="34">
        <v>0</v>
      </c>
      <c r="I615" s="34">
        <v>4376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34">
        <v>0</v>
      </c>
      <c r="R615" s="34">
        <v>0</v>
      </c>
      <c r="S615" s="187"/>
    </row>
    <row r="616" spans="1:19" s="38" customFormat="1" ht="12.75">
      <c r="A616" s="40"/>
      <c r="B616" s="40"/>
      <c r="C616" s="40"/>
      <c r="D616" s="197"/>
      <c r="E616" s="41">
        <v>4376</v>
      </c>
      <c r="F616" s="41">
        <v>4376</v>
      </c>
      <c r="G616" s="41">
        <v>4376</v>
      </c>
      <c r="H616" s="41">
        <v>0</v>
      </c>
      <c r="I616" s="41">
        <v>4376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187"/>
    </row>
    <row r="617" spans="1:19" ht="33" customHeight="1">
      <c r="A617" s="33"/>
      <c r="B617" s="33"/>
      <c r="C617" s="33">
        <v>4560</v>
      </c>
      <c r="D617" s="196" t="s">
        <v>323</v>
      </c>
      <c r="E617" s="34">
        <v>6000</v>
      </c>
      <c r="F617" s="34">
        <v>6000</v>
      </c>
      <c r="G617" s="34">
        <v>6000</v>
      </c>
      <c r="H617" s="34">
        <v>0</v>
      </c>
      <c r="I617" s="34">
        <v>6000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34">
        <v>0</v>
      </c>
      <c r="R617" s="34">
        <v>0</v>
      </c>
      <c r="S617" s="187"/>
    </row>
    <row r="618" spans="1:19" s="38" customFormat="1" ht="12.75">
      <c r="A618" s="40"/>
      <c r="B618" s="40"/>
      <c r="C618" s="40"/>
      <c r="D618" s="197"/>
      <c r="E618" s="41">
        <v>1590.34</v>
      </c>
      <c r="F618" s="41">
        <v>1590.34</v>
      </c>
      <c r="G618" s="41">
        <v>1590.34</v>
      </c>
      <c r="H618" s="41">
        <v>0</v>
      </c>
      <c r="I618" s="41">
        <v>1590.34</v>
      </c>
      <c r="J618" s="41">
        <v>0</v>
      </c>
      <c r="K618" s="41">
        <v>0</v>
      </c>
      <c r="L618" s="41">
        <v>0</v>
      </c>
      <c r="M618" s="41">
        <v>0</v>
      </c>
      <c r="N618" s="41">
        <v>0</v>
      </c>
      <c r="O618" s="41">
        <v>0</v>
      </c>
      <c r="P618" s="41">
        <v>0</v>
      </c>
      <c r="Q618" s="41">
        <v>0</v>
      </c>
      <c r="R618" s="41">
        <v>0</v>
      </c>
      <c r="S618" s="187"/>
    </row>
    <row r="619" spans="1:19" ht="16.5" customHeight="1">
      <c r="A619" s="33"/>
      <c r="B619" s="33"/>
      <c r="C619" s="33">
        <v>4700</v>
      </c>
      <c r="D619" s="196" t="s">
        <v>303</v>
      </c>
      <c r="E619" s="34">
        <v>1800</v>
      </c>
      <c r="F619" s="34">
        <v>1800</v>
      </c>
      <c r="G619" s="34">
        <v>1800</v>
      </c>
      <c r="H619" s="34">
        <v>0</v>
      </c>
      <c r="I619" s="34">
        <v>1800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187"/>
    </row>
    <row r="620" spans="1:19" s="38" customFormat="1" ht="12.75">
      <c r="A620" s="40"/>
      <c r="B620" s="40"/>
      <c r="C620" s="40"/>
      <c r="D620" s="197"/>
      <c r="E620" s="41">
        <v>979</v>
      </c>
      <c r="F620" s="41">
        <v>979</v>
      </c>
      <c r="G620" s="41">
        <v>979</v>
      </c>
      <c r="H620" s="41">
        <v>0</v>
      </c>
      <c r="I620" s="41">
        <v>979</v>
      </c>
      <c r="J620" s="41">
        <v>0</v>
      </c>
      <c r="K620" s="41">
        <v>0</v>
      </c>
      <c r="L620" s="41">
        <v>0</v>
      </c>
      <c r="M620" s="41">
        <v>0</v>
      </c>
      <c r="N620" s="41">
        <v>0</v>
      </c>
      <c r="O620" s="41">
        <v>0</v>
      </c>
      <c r="P620" s="41">
        <v>0</v>
      </c>
      <c r="Q620" s="41">
        <v>0</v>
      </c>
      <c r="R620" s="41">
        <v>0</v>
      </c>
      <c r="S620" s="187"/>
    </row>
    <row r="621" spans="1:19" ht="33" customHeight="1">
      <c r="A621" s="33"/>
      <c r="B621" s="33">
        <v>85213</v>
      </c>
      <c r="C621" s="33"/>
      <c r="D621" s="196" t="s">
        <v>224</v>
      </c>
      <c r="E621" s="34">
        <v>39500</v>
      </c>
      <c r="F621" s="34">
        <v>39500</v>
      </c>
      <c r="G621" s="34">
        <v>39500</v>
      </c>
      <c r="H621" s="34">
        <v>0</v>
      </c>
      <c r="I621" s="34">
        <v>39500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187"/>
    </row>
    <row r="622" spans="1:19" s="38" customFormat="1" ht="12.75">
      <c r="A622" s="40"/>
      <c r="B622" s="40"/>
      <c r="C622" s="40"/>
      <c r="D622" s="197"/>
      <c r="E622" s="41">
        <f>SUM(E624)</f>
        <v>19465.43</v>
      </c>
      <c r="F622" s="41">
        <f aca="true" t="shared" si="54" ref="F622:R622">SUM(F624)</f>
        <v>19465.43</v>
      </c>
      <c r="G622" s="41">
        <f t="shared" si="54"/>
        <v>19465.43</v>
      </c>
      <c r="H622" s="41">
        <f t="shared" si="54"/>
        <v>0</v>
      </c>
      <c r="I622" s="41">
        <f t="shared" si="54"/>
        <v>19465.43</v>
      </c>
      <c r="J622" s="41">
        <f t="shared" si="54"/>
        <v>0</v>
      </c>
      <c r="K622" s="41">
        <f t="shared" si="54"/>
        <v>0</v>
      </c>
      <c r="L622" s="41">
        <f t="shared" si="54"/>
        <v>0</v>
      </c>
      <c r="M622" s="41">
        <f t="shared" si="54"/>
        <v>0</v>
      </c>
      <c r="N622" s="41">
        <f t="shared" si="54"/>
        <v>0</v>
      </c>
      <c r="O622" s="41">
        <f t="shared" si="54"/>
        <v>0</v>
      </c>
      <c r="P622" s="41">
        <f t="shared" si="54"/>
        <v>0</v>
      </c>
      <c r="Q622" s="41">
        <f t="shared" si="54"/>
        <v>0</v>
      </c>
      <c r="R622" s="41">
        <f t="shared" si="54"/>
        <v>0</v>
      </c>
      <c r="S622" s="187"/>
    </row>
    <row r="623" spans="1:19" ht="12.75">
      <c r="A623" s="33"/>
      <c r="B623" s="33"/>
      <c r="C623" s="33">
        <v>4130</v>
      </c>
      <c r="D623" s="196" t="s">
        <v>84</v>
      </c>
      <c r="E623" s="34">
        <v>39500</v>
      </c>
      <c r="F623" s="34">
        <v>39500</v>
      </c>
      <c r="G623" s="34">
        <v>39500</v>
      </c>
      <c r="H623" s="34">
        <v>0</v>
      </c>
      <c r="I623" s="34">
        <v>39500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187"/>
    </row>
    <row r="624" spans="1:19" s="38" customFormat="1" ht="12.75">
      <c r="A624" s="40"/>
      <c r="B624" s="40"/>
      <c r="C624" s="40"/>
      <c r="D624" s="197"/>
      <c r="E624" s="41">
        <v>19465.43</v>
      </c>
      <c r="F624" s="41">
        <v>19465.43</v>
      </c>
      <c r="G624" s="41">
        <v>19465.43</v>
      </c>
      <c r="H624" s="41">
        <v>0</v>
      </c>
      <c r="I624" s="41">
        <v>19465.43</v>
      </c>
      <c r="J624" s="41">
        <v>0</v>
      </c>
      <c r="K624" s="41">
        <v>0</v>
      </c>
      <c r="L624" s="41">
        <v>0</v>
      </c>
      <c r="M624" s="41">
        <v>0</v>
      </c>
      <c r="N624" s="41">
        <v>0</v>
      </c>
      <c r="O624" s="41">
        <v>0</v>
      </c>
      <c r="P624" s="41">
        <v>0</v>
      </c>
      <c r="Q624" s="41">
        <v>0</v>
      </c>
      <c r="R624" s="41">
        <v>0</v>
      </c>
      <c r="S624" s="187"/>
    </row>
    <row r="625" spans="1:19" ht="16.5" customHeight="1">
      <c r="A625" s="33"/>
      <c r="B625" s="33">
        <v>85214</v>
      </c>
      <c r="C625" s="33"/>
      <c r="D625" s="196" t="s">
        <v>120</v>
      </c>
      <c r="E625" s="34">
        <v>741560</v>
      </c>
      <c r="F625" s="34">
        <v>741560</v>
      </c>
      <c r="G625" s="34">
        <v>46000</v>
      </c>
      <c r="H625" s="34">
        <v>0</v>
      </c>
      <c r="I625" s="34">
        <v>46000</v>
      </c>
      <c r="J625" s="34">
        <v>0</v>
      </c>
      <c r="K625" s="34">
        <v>695560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  <c r="S625" s="187"/>
    </row>
    <row r="626" spans="1:19" s="38" customFormat="1" ht="12.75">
      <c r="A626" s="40"/>
      <c r="B626" s="40"/>
      <c r="C626" s="40"/>
      <c r="D626" s="197"/>
      <c r="E626" s="41">
        <f>SUM(E628,E630)</f>
        <v>338235.74</v>
      </c>
      <c r="F626" s="41">
        <f aca="true" t="shared" si="55" ref="F626:R626">SUM(F628,F630)</f>
        <v>338235.74</v>
      </c>
      <c r="G626" s="41">
        <f t="shared" si="55"/>
        <v>18847.3</v>
      </c>
      <c r="H626" s="41">
        <f t="shared" si="55"/>
        <v>0</v>
      </c>
      <c r="I626" s="41">
        <f t="shared" si="55"/>
        <v>18847.3</v>
      </c>
      <c r="J626" s="41">
        <f t="shared" si="55"/>
        <v>0</v>
      </c>
      <c r="K626" s="41">
        <f t="shared" si="55"/>
        <v>319388.44</v>
      </c>
      <c r="L626" s="41">
        <f t="shared" si="55"/>
        <v>0</v>
      </c>
      <c r="M626" s="41">
        <f t="shared" si="55"/>
        <v>0</v>
      </c>
      <c r="N626" s="41">
        <f t="shared" si="55"/>
        <v>0</v>
      </c>
      <c r="O626" s="41">
        <f t="shared" si="55"/>
        <v>0</v>
      </c>
      <c r="P626" s="41">
        <f t="shared" si="55"/>
        <v>0</v>
      </c>
      <c r="Q626" s="41">
        <f t="shared" si="55"/>
        <v>0</v>
      </c>
      <c r="R626" s="41">
        <f t="shared" si="55"/>
        <v>0</v>
      </c>
      <c r="S626" s="187"/>
    </row>
    <row r="627" spans="1:19" ht="12.75">
      <c r="A627" s="33"/>
      <c r="B627" s="33"/>
      <c r="C627" s="33">
        <v>3110</v>
      </c>
      <c r="D627" s="196" t="s">
        <v>83</v>
      </c>
      <c r="E627" s="34">
        <v>695560</v>
      </c>
      <c r="F627" s="34">
        <v>695560</v>
      </c>
      <c r="G627" s="34">
        <v>0</v>
      </c>
      <c r="H627" s="34">
        <v>0</v>
      </c>
      <c r="I627" s="34">
        <v>0</v>
      </c>
      <c r="J627" s="34">
        <v>0</v>
      </c>
      <c r="K627" s="34">
        <v>695560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187"/>
    </row>
    <row r="628" spans="1:19" s="38" customFormat="1" ht="12.75">
      <c r="A628" s="40"/>
      <c r="B628" s="40"/>
      <c r="C628" s="40"/>
      <c r="D628" s="197"/>
      <c r="E628" s="41">
        <v>319388.44</v>
      </c>
      <c r="F628" s="41">
        <v>319388.44</v>
      </c>
      <c r="G628" s="41">
        <v>0</v>
      </c>
      <c r="H628" s="41">
        <v>0</v>
      </c>
      <c r="I628" s="41">
        <v>0</v>
      </c>
      <c r="J628" s="41">
        <v>0</v>
      </c>
      <c r="K628" s="41">
        <v>319388.44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0</v>
      </c>
      <c r="S628" s="187"/>
    </row>
    <row r="629" spans="1:19" ht="16.5" customHeight="1">
      <c r="A629" s="33"/>
      <c r="B629" s="33"/>
      <c r="C629" s="33">
        <v>4330</v>
      </c>
      <c r="D629" s="196" t="s">
        <v>325</v>
      </c>
      <c r="E629" s="34">
        <v>46000</v>
      </c>
      <c r="F629" s="34">
        <v>46000</v>
      </c>
      <c r="G629" s="34">
        <v>46000</v>
      </c>
      <c r="H629" s="34">
        <v>0</v>
      </c>
      <c r="I629" s="34">
        <v>46000</v>
      </c>
      <c r="J629" s="34">
        <v>0</v>
      </c>
      <c r="K629" s="34">
        <v>0</v>
      </c>
      <c r="L629" s="34">
        <v>0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187"/>
    </row>
    <row r="630" spans="1:19" s="38" customFormat="1" ht="12.75">
      <c r="A630" s="40"/>
      <c r="B630" s="40"/>
      <c r="C630" s="40"/>
      <c r="D630" s="197"/>
      <c r="E630" s="41">
        <v>18847.3</v>
      </c>
      <c r="F630" s="41">
        <v>18847.3</v>
      </c>
      <c r="G630" s="41">
        <v>18847.3</v>
      </c>
      <c r="H630" s="41">
        <v>0</v>
      </c>
      <c r="I630" s="41">
        <v>18847.3</v>
      </c>
      <c r="J630" s="41">
        <v>0</v>
      </c>
      <c r="K630" s="41">
        <v>0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41">
        <v>0</v>
      </c>
      <c r="R630" s="41">
        <v>0</v>
      </c>
      <c r="S630" s="187"/>
    </row>
    <row r="631" spans="1:19" ht="12.75">
      <c r="A631" s="33"/>
      <c r="B631" s="33">
        <v>85215</v>
      </c>
      <c r="C631" s="33"/>
      <c r="D631" s="196" t="s">
        <v>85</v>
      </c>
      <c r="E631" s="34">
        <v>170000</v>
      </c>
      <c r="F631" s="34">
        <v>170000</v>
      </c>
      <c r="G631" s="34">
        <v>0</v>
      </c>
      <c r="H631" s="34">
        <v>0</v>
      </c>
      <c r="I631" s="34">
        <v>0</v>
      </c>
      <c r="J631" s="34">
        <v>0</v>
      </c>
      <c r="K631" s="34">
        <v>170000</v>
      </c>
      <c r="L631" s="34">
        <v>0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187"/>
    </row>
    <row r="632" spans="1:19" s="38" customFormat="1" ht="12.75">
      <c r="A632" s="40"/>
      <c r="B632" s="40"/>
      <c r="C632" s="40"/>
      <c r="D632" s="197"/>
      <c r="E632" s="41">
        <f>SUM(E634)</f>
        <v>67634.6</v>
      </c>
      <c r="F632" s="41">
        <f aca="true" t="shared" si="56" ref="F632:R632">SUM(F634)</f>
        <v>67634.6</v>
      </c>
      <c r="G632" s="41">
        <f t="shared" si="56"/>
        <v>0</v>
      </c>
      <c r="H632" s="41">
        <f t="shared" si="56"/>
        <v>0</v>
      </c>
      <c r="I632" s="41">
        <f t="shared" si="56"/>
        <v>0</v>
      </c>
      <c r="J632" s="41">
        <f t="shared" si="56"/>
        <v>0</v>
      </c>
      <c r="K632" s="41">
        <f t="shared" si="56"/>
        <v>67634.6</v>
      </c>
      <c r="L632" s="41">
        <f t="shared" si="56"/>
        <v>0</v>
      </c>
      <c r="M632" s="41">
        <f t="shared" si="56"/>
        <v>0</v>
      </c>
      <c r="N632" s="41">
        <f t="shared" si="56"/>
        <v>0</v>
      </c>
      <c r="O632" s="41">
        <f t="shared" si="56"/>
        <v>0</v>
      </c>
      <c r="P632" s="41">
        <f t="shared" si="56"/>
        <v>0</v>
      </c>
      <c r="Q632" s="41">
        <f t="shared" si="56"/>
        <v>0</v>
      </c>
      <c r="R632" s="41">
        <f t="shared" si="56"/>
        <v>0</v>
      </c>
      <c r="S632" s="187"/>
    </row>
    <row r="633" spans="1:19" ht="12.75">
      <c r="A633" s="33"/>
      <c r="B633" s="33"/>
      <c r="C633" s="33">
        <v>3110</v>
      </c>
      <c r="D633" s="196" t="s">
        <v>83</v>
      </c>
      <c r="E633" s="34">
        <v>170000</v>
      </c>
      <c r="F633" s="34">
        <v>170000</v>
      </c>
      <c r="G633" s="34">
        <v>0</v>
      </c>
      <c r="H633" s="34">
        <v>0</v>
      </c>
      <c r="I633" s="34">
        <v>0</v>
      </c>
      <c r="J633" s="34">
        <v>0</v>
      </c>
      <c r="K633" s="34">
        <v>170000</v>
      </c>
      <c r="L633" s="34">
        <v>0</v>
      </c>
      <c r="M633" s="34">
        <v>0</v>
      </c>
      <c r="N633" s="34">
        <v>0</v>
      </c>
      <c r="O633" s="34">
        <v>0</v>
      </c>
      <c r="P633" s="34">
        <v>0</v>
      </c>
      <c r="Q633" s="34">
        <v>0</v>
      </c>
      <c r="R633" s="34">
        <v>0</v>
      </c>
      <c r="S633" s="187"/>
    </row>
    <row r="634" spans="1:19" s="38" customFormat="1" ht="12.75">
      <c r="A634" s="40"/>
      <c r="B634" s="40"/>
      <c r="C634" s="40"/>
      <c r="D634" s="197"/>
      <c r="E634" s="41">
        <v>67634.6</v>
      </c>
      <c r="F634" s="41">
        <v>67634.6</v>
      </c>
      <c r="G634" s="41">
        <v>0</v>
      </c>
      <c r="H634" s="41">
        <v>0</v>
      </c>
      <c r="I634" s="41">
        <v>0</v>
      </c>
      <c r="J634" s="41">
        <v>0</v>
      </c>
      <c r="K634" s="41">
        <v>67634.6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1">
        <v>0</v>
      </c>
      <c r="S634" s="187"/>
    </row>
    <row r="635" spans="1:19" ht="12.75">
      <c r="A635" s="33"/>
      <c r="B635" s="33">
        <v>85216</v>
      </c>
      <c r="C635" s="33"/>
      <c r="D635" s="196" t="s">
        <v>122</v>
      </c>
      <c r="E635" s="34">
        <v>208000</v>
      </c>
      <c r="F635" s="34">
        <v>208000</v>
      </c>
      <c r="G635" s="34">
        <v>0</v>
      </c>
      <c r="H635" s="34">
        <v>0</v>
      </c>
      <c r="I635" s="34">
        <v>0</v>
      </c>
      <c r="J635" s="34">
        <v>0</v>
      </c>
      <c r="K635" s="34">
        <v>208000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0</v>
      </c>
      <c r="R635" s="34">
        <v>0</v>
      </c>
      <c r="S635" s="187"/>
    </row>
    <row r="636" spans="1:19" s="38" customFormat="1" ht="12.75">
      <c r="A636" s="40"/>
      <c r="B636" s="40"/>
      <c r="C636" s="40"/>
      <c r="D636" s="197"/>
      <c r="E636" s="41">
        <f>SUM(E638)</f>
        <v>108794.84</v>
      </c>
      <c r="F636" s="41">
        <f aca="true" t="shared" si="57" ref="F636:R636">SUM(F638)</f>
        <v>108794.84</v>
      </c>
      <c r="G636" s="41">
        <f t="shared" si="57"/>
        <v>0</v>
      </c>
      <c r="H636" s="41">
        <f t="shared" si="57"/>
        <v>0</v>
      </c>
      <c r="I636" s="41">
        <f t="shared" si="57"/>
        <v>0</v>
      </c>
      <c r="J636" s="41">
        <f t="shared" si="57"/>
        <v>0</v>
      </c>
      <c r="K636" s="41">
        <f t="shared" si="57"/>
        <v>108794.84</v>
      </c>
      <c r="L636" s="41">
        <f t="shared" si="57"/>
        <v>0</v>
      </c>
      <c r="M636" s="41">
        <f t="shared" si="57"/>
        <v>0</v>
      </c>
      <c r="N636" s="41">
        <f t="shared" si="57"/>
        <v>0</v>
      </c>
      <c r="O636" s="41">
        <f t="shared" si="57"/>
        <v>0</v>
      </c>
      <c r="P636" s="41">
        <f t="shared" si="57"/>
        <v>0</v>
      </c>
      <c r="Q636" s="41">
        <f t="shared" si="57"/>
        <v>0</v>
      </c>
      <c r="R636" s="41">
        <f t="shared" si="57"/>
        <v>0</v>
      </c>
      <c r="S636" s="187"/>
    </row>
    <row r="637" spans="1:19" ht="12.75">
      <c r="A637" s="33"/>
      <c r="B637" s="33"/>
      <c r="C637" s="33">
        <v>3110</v>
      </c>
      <c r="D637" s="196" t="s">
        <v>83</v>
      </c>
      <c r="E637" s="34">
        <v>208000</v>
      </c>
      <c r="F637" s="34">
        <v>208000</v>
      </c>
      <c r="G637" s="34">
        <v>0</v>
      </c>
      <c r="H637" s="34">
        <v>0</v>
      </c>
      <c r="I637" s="34">
        <v>0</v>
      </c>
      <c r="J637" s="34">
        <v>0</v>
      </c>
      <c r="K637" s="34">
        <v>208000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  <c r="Q637" s="34">
        <v>0</v>
      </c>
      <c r="R637" s="34">
        <v>0</v>
      </c>
      <c r="S637" s="187"/>
    </row>
    <row r="638" spans="1:19" s="38" customFormat="1" ht="12.75">
      <c r="A638" s="40"/>
      <c r="B638" s="40"/>
      <c r="C638" s="40"/>
      <c r="D638" s="197"/>
      <c r="E638" s="41">
        <v>108794.84</v>
      </c>
      <c r="F638" s="41">
        <v>108794.84</v>
      </c>
      <c r="G638" s="41">
        <v>0</v>
      </c>
      <c r="H638" s="41">
        <v>0</v>
      </c>
      <c r="I638" s="41">
        <v>0</v>
      </c>
      <c r="J638" s="41">
        <v>0</v>
      </c>
      <c r="K638" s="41">
        <v>108794.84</v>
      </c>
      <c r="L638" s="41">
        <v>0</v>
      </c>
      <c r="M638" s="41">
        <v>0</v>
      </c>
      <c r="N638" s="41">
        <v>0</v>
      </c>
      <c r="O638" s="41">
        <v>0</v>
      </c>
      <c r="P638" s="41">
        <v>0</v>
      </c>
      <c r="Q638" s="41">
        <v>0</v>
      </c>
      <c r="R638" s="41">
        <v>0</v>
      </c>
      <c r="S638" s="187"/>
    </row>
    <row r="639" spans="1:19" ht="12.75">
      <c r="A639" s="33"/>
      <c r="B639" s="33">
        <v>85219</v>
      </c>
      <c r="C639" s="33"/>
      <c r="D639" s="196" t="s">
        <v>26</v>
      </c>
      <c r="E639" s="34">
        <v>716740</v>
      </c>
      <c r="F639" s="34">
        <v>716740</v>
      </c>
      <c r="G639" s="34">
        <v>712990</v>
      </c>
      <c r="H639" s="34">
        <v>651573</v>
      </c>
      <c r="I639" s="34">
        <v>61417</v>
      </c>
      <c r="J639" s="34">
        <v>0</v>
      </c>
      <c r="K639" s="34">
        <v>3750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187"/>
    </row>
    <row r="640" spans="1:19" s="38" customFormat="1" ht="12.75">
      <c r="A640" s="40"/>
      <c r="B640" s="40"/>
      <c r="C640" s="40"/>
      <c r="D640" s="197"/>
      <c r="E640" s="41">
        <f>SUM(E642,E644,E646,E648,E650,E652,E654,E656,E658,E660,E662,E664,E666,E668,E670,E672,E674)</f>
        <v>373092.74</v>
      </c>
      <c r="F640" s="41">
        <f aca="true" t="shared" si="58" ref="F640:R640">SUM(F642,F644,F646,F648,F650,F652,F654,F656,F658,F660,F662,F664,F666,F668,F670,F672,F674)</f>
        <v>373092.74</v>
      </c>
      <c r="G640" s="41">
        <f t="shared" si="58"/>
        <v>373092.74</v>
      </c>
      <c r="H640" s="41">
        <f t="shared" si="58"/>
        <v>342543.60000000003</v>
      </c>
      <c r="I640" s="41">
        <f t="shared" si="58"/>
        <v>30549.14</v>
      </c>
      <c r="J640" s="41">
        <f t="shared" si="58"/>
        <v>0</v>
      </c>
      <c r="K640" s="41">
        <f t="shared" si="58"/>
        <v>0</v>
      </c>
      <c r="L640" s="41">
        <f t="shared" si="58"/>
        <v>0</v>
      </c>
      <c r="M640" s="41">
        <f t="shared" si="58"/>
        <v>0</v>
      </c>
      <c r="N640" s="41">
        <f t="shared" si="58"/>
        <v>0</v>
      </c>
      <c r="O640" s="41">
        <f t="shared" si="58"/>
        <v>0</v>
      </c>
      <c r="P640" s="41">
        <f t="shared" si="58"/>
        <v>0</v>
      </c>
      <c r="Q640" s="41">
        <f t="shared" si="58"/>
        <v>0</v>
      </c>
      <c r="R640" s="41">
        <f t="shared" si="58"/>
        <v>0</v>
      </c>
      <c r="S640" s="187"/>
    </row>
    <row r="641" spans="1:19" ht="12.75">
      <c r="A641" s="33"/>
      <c r="B641" s="33"/>
      <c r="C641" s="33">
        <v>3020</v>
      </c>
      <c r="D641" s="196" t="s">
        <v>282</v>
      </c>
      <c r="E641" s="34">
        <v>3750</v>
      </c>
      <c r="F641" s="34">
        <v>3750</v>
      </c>
      <c r="G641" s="34">
        <v>0</v>
      </c>
      <c r="H641" s="34">
        <v>0</v>
      </c>
      <c r="I641" s="34">
        <v>0</v>
      </c>
      <c r="J641" s="34">
        <v>0</v>
      </c>
      <c r="K641" s="34">
        <v>3750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0</v>
      </c>
      <c r="R641" s="34">
        <v>0</v>
      </c>
      <c r="S641" s="187"/>
    </row>
    <row r="642" spans="1:19" s="38" customFormat="1" ht="12.75">
      <c r="A642" s="40"/>
      <c r="B642" s="40"/>
      <c r="C642" s="40"/>
      <c r="D642" s="197"/>
      <c r="E642" s="41">
        <v>0</v>
      </c>
      <c r="F642" s="41">
        <v>0</v>
      </c>
      <c r="G642" s="41">
        <v>0</v>
      </c>
      <c r="H642" s="41">
        <v>0</v>
      </c>
      <c r="I642" s="41">
        <v>0</v>
      </c>
      <c r="J642" s="41">
        <v>0</v>
      </c>
      <c r="K642" s="41">
        <v>0</v>
      </c>
      <c r="L642" s="41">
        <v>0</v>
      </c>
      <c r="M642" s="41">
        <v>0</v>
      </c>
      <c r="N642" s="41">
        <v>0</v>
      </c>
      <c r="O642" s="41">
        <v>0</v>
      </c>
      <c r="P642" s="41">
        <v>0</v>
      </c>
      <c r="Q642" s="41">
        <v>0</v>
      </c>
      <c r="R642" s="41">
        <v>0</v>
      </c>
      <c r="S642" s="187"/>
    </row>
    <row r="643" spans="1:19" ht="12.75">
      <c r="A643" s="33"/>
      <c r="B643" s="33"/>
      <c r="C643" s="33">
        <v>4010</v>
      </c>
      <c r="D643" s="196" t="s">
        <v>63</v>
      </c>
      <c r="E643" s="34">
        <v>512044</v>
      </c>
      <c r="F643" s="34">
        <v>512044</v>
      </c>
      <c r="G643" s="34">
        <v>512044</v>
      </c>
      <c r="H643" s="34">
        <v>512044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0</v>
      </c>
      <c r="R643" s="34">
        <v>0</v>
      </c>
      <c r="S643" s="187"/>
    </row>
    <row r="644" spans="1:19" s="38" customFormat="1" ht="12.75">
      <c r="A644" s="40"/>
      <c r="B644" s="40"/>
      <c r="C644" s="40"/>
      <c r="D644" s="197"/>
      <c r="E644" s="41">
        <v>249219.67</v>
      </c>
      <c r="F644" s="41">
        <v>249219.67</v>
      </c>
      <c r="G644" s="41">
        <v>249219.67</v>
      </c>
      <c r="H644" s="41">
        <v>249219.67</v>
      </c>
      <c r="I644" s="41">
        <v>0</v>
      </c>
      <c r="J644" s="41">
        <v>0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0</v>
      </c>
      <c r="Q644" s="41">
        <v>0</v>
      </c>
      <c r="R644" s="41">
        <v>0</v>
      </c>
      <c r="S644" s="187"/>
    </row>
    <row r="645" spans="1:19" ht="12.75">
      <c r="A645" s="33"/>
      <c r="B645" s="33"/>
      <c r="C645" s="33">
        <v>4040</v>
      </c>
      <c r="D645" s="196" t="s">
        <v>68</v>
      </c>
      <c r="E645" s="34">
        <v>38541</v>
      </c>
      <c r="F645" s="34">
        <v>38541</v>
      </c>
      <c r="G645" s="34">
        <v>38541</v>
      </c>
      <c r="H645" s="34">
        <v>38541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0</v>
      </c>
      <c r="S645" s="187"/>
    </row>
    <row r="646" spans="1:19" s="38" customFormat="1" ht="12.75">
      <c r="A646" s="40"/>
      <c r="B646" s="40"/>
      <c r="C646" s="40"/>
      <c r="D646" s="197"/>
      <c r="E646" s="41">
        <v>38540.9</v>
      </c>
      <c r="F646" s="41">
        <v>38540.9</v>
      </c>
      <c r="G646" s="41">
        <v>38540.9</v>
      </c>
      <c r="H646" s="41">
        <v>38540.9</v>
      </c>
      <c r="I646" s="41">
        <v>0</v>
      </c>
      <c r="J646" s="41">
        <v>0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41">
        <v>0</v>
      </c>
      <c r="R646" s="41">
        <v>0</v>
      </c>
      <c r="S646" s="187"/>
    </row>
    <row r="647" spans="1:19" ht="12.75">
      <c r="A647" s="33"/>
      <c r="B647" s="33"/>
      <c r="C647" s="33">
        <v>4110</v>
      </c>
      <c r="D647" s="196" t="s">
        <v>64</v>
      </c>
      <c r="E647" s="34">
        <v>85101</v>
      </c>
      <c r="F647" s="34">
        <v>85101</v>
      </c>
      <c r="G647" s="34">
        <v>85101</v>
      </c>
      <c r="H647" s="34">
        <v>85101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34">
        <v>0</v>
      </c>
      <c r="R647" s="34">
        <v>0</v>
      </c>
      <c r="S647" s="187"/>
    </row>
    <row r="648" spans="1:19" s="38" customFormat="1" ht="12.75">
      <c r="A648" s="40"/>
      <c r="B648" s="40"/>
      <c r="C648" s="40"/>
      <c r="D648" s="197"/>
      <c r="E648" s="41">
        <v>47459.72</v>
      </c>
      <c r="F648" s="41">
        <v>47459.72</v>
      </c>
      <c r="G648" s="41">
        <v>47459.72</v>
      </c>
      <c r="H648" s="41">
        <v>47459.72</v>
      </c>
      <c r="I648" s="41">
        <v>0</v>
      </c>
      <c r="J648" s="41">
        <v>0</v>
      </c>
      <c r="K648" s="41">
        <v>0</v>
      </c>
      <c r="L648" s="41">
        <v>0</v>
      </c>
      <c r="M648" s="41">
        <v>0</v>
      </c>
      <c r="N648" s="41">
        <v>0</v>
      </c>
      <c r="O648" s="41">
        <v>0</v>
      </c>
      <c r="P648" s="41">
        <v>0</v>
      </c>
      <c r="Q648" s="41">
        <v>0</v>
      </c>
      <c r="R648" s="41">
        <v>0</v>
      </c>
      <c r="S648" s="187"/>
    </row>
    <row r="649" spans="1:19" ht="12.75">
      <c r="A649" s="33"/>
      <c r="B649" s="33"/>
      <c r="C649" s="33">
        <v>4120</v>
      </c>
      <c r="D649" s="196" t="s">
        <v>65</v>
      </c>
      <c r="E649" s="34">
        <v>13387</v>
      </c>
      <c r="F649" s="34">
        <v>13387</v>
      </c>
      <c r="G649" s="34">
        <v>13387</v>
      </c>
      <c r="H649" s="34">
        <v>13387</v>
      </c>
      <c r="I649" s="34">
        <v>0</v>
      </c>
      <c r="J649" s="34">
        <v>0</v>
      </c>
      <c r="K649" s="34">
        <v>0</v>
      </c>
      <c r="L649" s="34">
        <v>0</v>
      </c>
      <c r="M649" s="34">
        <v>0</v>
      </c>
      <c r="N649" s="34">
        <v>0</v>
      </c>
      <c r="O649" s="34">
        <v>0</v>
      </c>
      <c r="P649" s="34">
        <v>0</v>
      </c>
      <c r="Q649" s="34">
        <v>0</v>
      </c>
      <c r="R649" s="34">
        <v>0</v>
      </c>
      <c r="S649" s="187"/>
    </row>
    <row r="650" spans="1:19" s="38" customFormat="1" ht="12.75">
      <c r="A650" s="40"/>
      <c r="B650" s="40"/>
      <c r="C650" s="40"/>
      <c r="D650" s="197"/>
      <c r="E650" s="41">
        <v>6823.31</v>
      </c>
      <c r="F650" s="41">
        <v>6823.31</v>
      </c>
      <c r="G650" s="41">
        <v>6823.31</v>
      </c>
      <c r="H650" s="41">
        <v>6823.31</v>
      </c>
      <c r="I650" s="41">
        <v>0</v>
      </c>
      <c r="J650" s="41">
        <v>0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0</v>
      </c>
      <c r="Q650" s="41">
        <v>0</v>
      </c>
      <c r="R650" s="41">
        <v>0</v>
      </c>
      <c r="S650" s="187"/>
    </row>
    <row r="651" spans="1:19" ht="12.75">
      <c r="A651" s="33"/>
      <c r="B651" s="33"/>
      <c r="C651" s="33">
        <v>4170</v>
      </c>
      <c r="D651" s="196" t="s">
        <v>70</v>
      </c>
      <c r="E651" s="34">
        <v>2500</v>
      </c>
      <c r="F651" s="34">
        <v>2500</v>
      </c>
      <c r="G651" s="34">
        <v>2500</v>
      </c>
      <c r="H651" s="34">
        <v>2500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0</v>
      </c>
      <c r="R651" s="34">
        <v>0</v>
      </c>
      <c r="S651" s="187"/>
    </row>
    <row r="652" spans="1:19" s="38" customFormat="1" ht="12.75">
      <c r="A652" s="40"/>
      <c r="B652" s="40"/>
      <c r="C652" s="40"/>
      <c r="D652" s="197"/>
      <c r="E652" s="41">
        <v>500</v>
      </c>
      <c r="F652" s="41">
        <v>500</v>
      </c>
      <c r="G652" s="41">
        <v>500</v>
      </c>
      <c r="H652" s="41">
        <v>500</v>
      </c>
      <c r="I652" s="41">
        <v>0</v>
      </c>
      <c r="J652" s="41">
        <v>0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  <c r="R652" s="41">
        <v>0</v>
      </c>
      <c r="S652" s="187"/>
    </row>
    <row r="653" spans="1:19" ht="12.75">
      <c r="A653" s="33"/>
      <c r="B653" s="33"/>
      <c r="C653" s="33">
        <v>4210</v>
      </c>
      <c r="D653" s="196" t="s">
        <v>52</v>
      </c>
      <c r="E653" s="34">
        <v>9827</v>
      </c>
      <c r="F653" s="34">
        <v>9827</v>
      </c>
      <c r="G653" s="34">
        <v>9827</v>
      </c>
      <c r="H653" s="34">
        <v>0</v>
      </c>
      <c r="I653" s="34">
        <v>9827</v>
      </c>
      <c r="J653" s="34">
        <v>0</v>
      </c>
      <c r="K653" s="34">
        <v>0</v>
      </c>
      <c r="L653" s="34">
        <v>0</v>
      </c>
      <c r="M653" s="34">
        <v>0</v>
      </c>
      <c r="N653" s="34">
        <v>0</v>
      </c>
      <c r="O653" s="34">
        <v>0</v>
      </c>
      <c r="P653" s="34">
        <v>0</v>
      </c>
      <c r="Q653" s="34">
        <v>0</v>
      </c>
      <c r="R653" s="34">
        <v>0</v>
      </c>
      <c r="S653" s="187"/>
    </row>
    <row r="654" spans="1:19" s="38" customFormat="1" ht="12.75">
      <c r="A654" s="40"/>
      <c r="B654" s="40"/>
      <c r="C654" s="40"/>
      <c r="D654" s="197"/>
      <c r="E654" s="41">
        <v>7650.16</v>
      </c>
      <c r="F654" s="41">
        <v>7650.16</v>
      </c>
      <c r="G654" s="41">
        <v>7650.16</v>
      </c>
      <c r="H654" s="41">
        <v>0</v>
      </c>
      <c r="I654" s="41">
        <v>7650.16</v>
      </c>
      <c r="J654" s="41">
        <v>0</v>
      </c>
      <c r="K654" s="41">
        <v>0</v>
      </c>
      <c r="L654" s="41">
        <v>0</v>
      </c>
      <c r="M654" s="41">
        <v>0</v>
      </c>
      <c r="N654" s="41">
        <v>0</v>
      </c>
      <c r="O654" s="41">
        <v>0</v>
      </c>
      <c r="P654" s="41">
        <v>0</v>
      </c>
      <c r="Q654" s="41">
        <v>0</v>
      </c>
      <c r="R654" s="41">
        <v>0</v>
      </c>
      <c r="S654" s="187"/>
    </row>
    <row r="655" spans="1:19" ht="12.75">
      <c r="A655" s="33"/>
      <c r="B655" s="33"/>
      <c r="C655" s="33">
        <v>4260</v>
      </c>
      <c r="D655" s="196" t="s">
        <v>55</v>
      </c>
      <c r="E655" s="34">
        <v>7700</v>
      </c>
      <c r="F655" s="34">
        <v>7700</v>
      </c>
      <c r="G655" s="34">
        <v>7700</v>
      </c>
      <c r="H655" s="34">
        <v>0</v>
      </c>
      <c r="I655" s="34">
        <v>7700</v>
      </c>
      <c r="J655" s="34">
        <v>0</v>
      </c>
      <c r="K655" s="34">
        <v>0</v>
      </c>
      <c r="L655" s="34">
        <v>0</v>
      </c>
      <c r="M655" s="34">
        <v>0</v>
      </c>
      <c r="N655" s="34">
        <v>0</v>
      </c>
      <c r="O655" s="34">
        <v>0</v>
      </c>
      <c r="P655" s="34">
        <v>0</v>
      </c>
      <c r="Q655" s="34">
        <v>0</v>
      </c>
      <c r="R655" s="34">
        <v>0</v>
      </c>
      <c r="S655" s="187"/>
    </row>
    <row r="656" spans="1:19" s="38" customFormat="1" ht="12.75">
      <c r="A656" s="40"/>
      <c r="B656" s="40"/>
      <c r="C656" s="40"/>
      <c r="D656" s="197"/>
      <c r="E656" s="41">
        <v>2173.8</v>
      </c>
      <c r="F656" s="41">
        <v>2173.8</v>
      </c>
      <c r="G656" s="41">
        <v>2173.8</v>
      </c>
      <c r="H656" s="41">
        <v>0</v>
      </c>
      <c r="I656" s="41">
        <v>2173.8</v>
      </c>
      <c r="J656" s="41">
        <v>0</v>
      </c>
      <c r="K656" s="41">
        <v>0</v>
      </c>
      <c r="L656" s="41">
        <v>0</v>
      </c>
      <c r="M656" s="41">
        <v>0</v>
      </c>
      <c r="N656" s="41">
        <v>0</v>
      </c>
      <c r="O656" s="41">
        <v>0</v>
      </c>
      <c r="P656" s="41">
        <v>0</v>
      </c>
      <c r="Q656" s="41">
        <v>0</v>
      </c>
      <c r="R656" s="41">
        <v>0</v>
      </c>
      <c r="S656" s="187"/>
    </row>
    <row r="657" spans="1:19" ht="12.75">
      <c r="A657" s="33"/>
      <c r="B657" s="33"/>
      <c r="C657" s="33">
        <v>4270</v>
      </c>
      <c r="D657" s="196" t="s">
        <v>54</v>
      </c>
      <c r="E657" s="34">
        <v>1000</v>
      </c>
      <c r="F657" s="34">
        <v>1000</v>
      </c>
      <c r="G657" s="34">
        <v>1000</v>
      </c>
      <c r="H657" s="34">
        <v>0</v>
      </c>
      <c r="I657" s="34">
        <v>1000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34">
        <v>0</v>
      </c>
      <c r="P657" s="34">
        <v>0</v>
      </c>
      <c r="Q657" s="34">
        <v>0</v>
      </c>
      <c r="R657" s="34">
        <v>0</v>
      </c>
      <c r="S657" s="187"/>
    </row>
    <row r="658" spans="1:19" s="38" customFormat="1" ht="12.75">
      <c r="A658" s="40"/>
      <c r="B658" s="40"/>
      <c r="C658" s="40"/>
      <c r="D658" s="197"/>
      <c r="E658" s="41">
        <v>270.6</v>
      </c>
      <c r="F658" s="41">
        <v>270.6</v>
      </c>
      <c r="G658" s="41">
        <v>270.6</v>
      </c>
      <c r="H658" s="41">
        <v>0</v>
      </c>
      <c r="I658" s="41">
        <v>270.6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187"/>
    </row>
    <row r="659" spans="1:19" ht="12.75">
      <c r="A659" s="33"/>
      <c r="B659" s="33"/>
      <c r="C659" s="33">
        <v>4280</v>
      </c>
      <c r="D659" s="196" t="s">
        <v>71</v>
      </c>
      <c r="E659" s="34">
        <v>300</v>
      </c>
      <c r="F659" s="34">
        <v>300</v>
      </c>
      <c r="G659" s="34">
        <v>300</v>
      </c>
      <c r="H659" s="34">
        <v>0</v>
      </c>
      <c r="I659" s="34">
        <v>300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0</v>
      </c>
      <c r="P659" s="34">
        <v>0</v>
      </c>
      <c r="Q659" s="34">
        <v>0</v>
      </c>
      <c r="R659" s="34">
        <v>0</v>
      </c>
      <c r="S659" s="187"/>
    </row>
    <row r="660" spans="1:19" s="38" customFormat="1" ht="12.75">
      <c r="A660" s="40"/>
      <c r="B660" s="40"/>
      <c r="C660" s="40"/>
      <c r="D660" s="197"/>
      <c r="E660" s="41">
        <v>0</v>
      </c>
      <c r="F660" s="41">
        <v>0</v>
      </c>
      <c r="G660" s="41">
        <v>0</v>
      </c>
      <c r="H660" s="41">
        <v>0</v>
      </c>
      <c r="I660" s="41">
        <v>0</v>
      </c>
      <c r="J660" s="41">
        <v>0</v>
      </c>
      <c r="K660" s="41">
        <v>0</v>
      </c>
      <c r="L660" s="41">
        <v>0</v>
      </c>
      <c r="M660" s="41">
        <v>0</v>
      </c>
      <c r="N660" s="41">
        <v>0</v>
      </c>
      <c r="O660" s="41">
        <v>0</v>
      </c>
      <c r="P660" s="41">
        <v>0</v>
      </c>
      <c r="Q660" s="41">
        <v>0</v>
      </c>
      <c r="R660" s="41">
        <v>0</v>
      </c>
      <c r="S660" s="187"/>
    </row>
    <row r="661" spans="1:19" ht="12.75">
      <c r="A661" s="33"/>
      <c r="B661" s="33"/>
      <c r="C661" s="33">
        <v>4300</v>
      </c>
      <c r="D661" s="196" t="s">
        <v>50</v>
      </c>
      <c r="E661" s="34">
        <v>6382</v>
      </c>
      <c r="F661" s="34">
        <v>6382</v>
      </c>
      <c r="G661" s="34">
        <v>6382</v>
      </c>
      <c r="H661" s="34">
        <v>0</v>
      </c>
      <c r="I661" s="34">
        <v>6382</v>
      </c>
      <c r="J661" s="34">
        <v>0</v>
      </c>
      <c r="K661" s="34">
        <v>0</v>
      </c>
      <c r="L661" s="34">
        <v>0</v>
      </c>
      <c r="M661" s="34">
        <v>0</v>
      </c>
      <c r="N661" s="34">
        <v>0</v>
      </c>
      <c r="O661" s="34">
        <v>0</v>
      </c>
      <c r="P661" s="34">
        <v>0</v>
      </c>
      <c r="Q661" s="34">
        <v>0</v>
      </c>
      <c r="R661" s="34">
        <v>0</v>
      </c>
      <c r="S661" s="187"/>
    </row>
    <row r="662" spans="1:19" s="38" customFormat="1" ht="12.75">
      <c r="A662" s="40"/>
      <c r="B662" s="40"/>
      <c r="C662" s="40"/>
      <c r="D662" s="197"/>
      <c r="E662" s="41">
        <v>2524.63</v>
      </c>
      <c r="F662" s="41">
        <v>2524.63</v>
      </c>
      <c r="G662" s="41">
        <v>2524.63</v>
      </c>
      <c r="H662" s="41">
        <v>0</v>
      </c>
      <c r="I662" s="41">
        <v>2524.63</v>
      </c>
      <c r="J662" s="41">
        <v>0</v>
      </c>
      <c r="K662" s="41">
        <v>0</v>
      </c>
      <c r="L662" s="41">
        <v>0</v>
      </c>
      <c r="M662" s="41">
        <v>0</v>
      </c>
      <c r="N662" s="41">
        <v>0</v>
      </c>
      <c r="O662" s="41">
        <v>0</v>
      </c>
      <c r="P662" s="41">
        <v>0</v>
      </c>
      <c r="Q662" s="41">
        <v>0</v>
      </c>
      <c r="R662" s="41">
        <v>0</v>
      </c>
      <c r="S662" s="187"/>
    </row>
    <row r="663" spans="1:19" ht="12.75">
      <c r="A663" s="33"/>
      <c r="B663" s="33"/>
      <c r="C663" s="33">
        <v>4350</v>
      </c>
      <c r="D663" s="196" t="s">
        <v>278</v>
      </c>
      <c r="E663" s="34">
        <v>1200</v>
      </c>
      <c r="F663" s="34">
        <v>1200</v>
      </c>
      <c r="G663" s="34">
        <v>1200</v>
      </c>
      <c r="H663" s="34">
        <v>0</v>
      </c>
      <c r="I663" s="34">
        <v>1200</v>
      </c>
      <c r="J663" s="34">
        <v>0</v>
      </c>
      <c r="K663" s="34">
        <v>0</v>
      </c>
      <c r="L663" s="34">
        <v>0</v>
      </c>
      <c r="M663" s="34">
        <v>0</v>
      </c>
      <c r="N663" s="34">
        <v>0</v>
      </c>
      <c r="O663" s="34">
        <v>0</v>
      </c>
      <c r="P663" s="34">
        <v>0</v>
      </c>
      <c r="Q663" s="34">
        <v>0</v>
      </c>
      <c r="R663" s="34">
        <v>0</v>
      </c>
      <c r="S663" s="187"/>
    </row>
    <row r="664" spans="1:19" s="38" customFormat="1" ht="12.75">
      <c r="A664" s="40"/>
      <c r="B664" s="40"/>
      <c r="C664" s="40"/>
      <c r="D664" s="197"/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187"/>
    </row>
    <row r="665" spans="1:19" ht="16.5" customHeight="1">
      <c r="A665" s="33"/>
      <c r="B665" s="33"/>
      <c r="C665" s="33">
        <v>4370</v>
      </c>
      <c r="D665" s="196" t="s">
        <v>280</v>
      </c>
      <c r="E665" s="34">
        <v>3200</v>
      </c>
      <c r="F665" s="34">
        <v>3200</v>
      </c>
      <c r="G665" s="34">
        <v>3200</v>
      </c>
      <c r="H665" s="34">
        <v>0</v>
      </c>
      <c r="I665" s="34">
        <v>3200</v>
      </c>
      <c r="J665" s="34">
        <v>0</v>
      </c>
      <c r="K665" s="34">
        <v>0</v>
      </c>
      <c r="L665" s="34">
        <v>0</v>
      </c>
      <c r="M665" s="34">
        <v>0</v>
      </c>
      <c r="N665" s="34">
        <v>0</v>
      </c>
      <c r="O665" s="34">
        <v>0</v>
      </c>
      <c r="P665" s="34">
        <v>0</v>
      </c>
      <c r="Q665" s="34">
        <v>0</v>
      </c>
      <c r="R665" s="34">
        <v>0</v>
      </c>
      <c r="S665" s="187"/>
    </row>
    <row r="666" spans="1:19" s="38" customFormat="1" ht="12.75">
      <c r="A666" s="40"/>
      <c r="B666" s="40"/>
      <c r="C666" s="40"/>
      <c r="D666" s="197"/>
      <c r="E666" s="41">
        <v>0</v>
      </c>
      <c r="F666" s="41">
        <v>0</v>
      </c>
      <c r="G666" s="41">
        <v>0</v>
      </c>
      <c r="H666" s="41">
        <v>0</v>
      </c>
      <c r="I666" s="41">
        <v>0</v>
      </c>
      <c r="J666" s="41">
        <v>0</v>
      </c>
      <c r="K666" s="41">
        <v>0</v>
      </c>
      <c r="L666" s="41">
        <v>0</v>
      </c>
      <c r="M666" s="41">
        <v>0</v>
      </c>
      <c r="N666" s="41">
        <v>0</v>
      </c>
      <c r="O666" s="41">
        <v>0</v>
      </c>
      <c r="P666" s="41">
        <v>0</v>
      </c>
      <c r="Q666" s="41">
        <v>0</v>
      </c>
      <c r="R666" s="41">
        <v>0</v>
      </c>
      <c r="S666" s="187"/>
    </row>
    <row r="667" spans="1:19" ht="12.75">
      <c r="A667" s="33"/>
      <c r="B667" s="33"/>
      <c r="C667" s="33">
        <v>4410</v>
      </c>
      <c r="D667" s="196" t="s">
        <v>56</v>
      </c>
      <c r="E667" s="34">
        <v>7261</v>
      </c>
      <c r="F667" s="34">
        <v>7261</v>
      </c>
      <c r="G667" s="34">
        <v>7261</v>
      </c>
      <c r="H667" s="34">
        <v>0</v>
      </c>
      <c r="I667" s="34">
        <v>7261</v>
      </c>
      <c r="J667" s="34">
        <v>0</v>
      </c>
      <c r="K667" s="34">
        <v>0</v>
      </c>
      <c r="L667" s="34">
        <v>0</v>
      </c>
      <c r="M667" s="34">
        <v>0</v>
      </c>
      <c r="N667" s="34">
        <v>0</v>
      </c>
      <c r="O667" s="34">
        <v>0</v>
      </c>
      <c r="P667" s="34">
        <v>0</v>
      </c>
      <c r="Q667" s="34">
        <v>0</v>
      </c>
      <c r="R667" s="34">
        <v>0</v>
      </c>
      <c r="S667" s="187"/>
    </row>
    <row r="668" spans="1:19" s="38" customFormat="1" ht="12.75">
      <c r="A668" s="40"/>
      <c r="B668" s="40"/>
      <c r="C668" s="40"/>
      <c r="D668" s="197"/>
      <c r="E668" s="41">
        <v>2563.95</v>
      </c>
      <c r="F668" s="41">
        <v>2563.95</v>
      </c>
      <c r="G668" s="41">
        <v>2563.95</v>
      </c>
      <c r="H668" s="41">
        <v>0</v>
      </c>
      <c r="I668" s="41">
        <v>2563.95</v>
      </c>
      <c r="J668" s="41">
        <v>0</v>
      </c>
      <c r="K668" s="41">
        <v>0</v>
      </c>
      <c r="L668" s="41">
        <v>0</v>
      </c>
      <c r="M668" s="41">
        <v>0</v>
      </c>
      <c r="N668" s="41">
        <v>0</v>
      </c>
      <c r="O668" s="41">
        <v>0</v>
      </c>
      <c r="P668" s="41">
        <v>0</v>
      </c>
      <c r="Q668" s="41">
        <v>0</v>
      </c>
      <c r="R668" s="41">
        <v>0</v>
      </c>
      <c r="S668" s="187"/>
    </row>
    <row r="669" spans="1:19" ht="12.75">
      <c r="A669" s="33"/>
      <c r="B669" s="33"/>
      <c r="C669" s="33">
        <v>4430</v>
      </c>
      <c r="D669" s="196" t="s">
        <v>57</v>
      </c>
      <c r="E669" s="34">
        <v>1250</v>
      </c>
      <c r="F669" s="34">
        <v>1250</v>
      </c>
      <c r="G669" s="34">
        <v>1250</v>
      </c>
      <c r="H669" s="34">
        <v>0</v>
      </c>
      <c r="I669" s="34">
        <v>1250</v>
      </c>
      <c r="J669" s="34">
        <v>0</v>
      </c>
      <c r="K669" s="34">
        <v>0</v>
      </c>
      <c r="L669" s="34">
        <v>0</v>
      </c>
      <c r="M669" s="34">
        <v>0</v>
      </c>
      <c r="N669" s="34">
        <v>0</v>
      </c>
      <c r="O669" s="34">
        <v>0</v>
      </c>
      <c r="P669" s="34">
        <v>0</v>
      </c>
      <c r="Q669" s="34">
        <v>0</v>
      </c>
      <c r="R669" s="34">
        <v>0</v>
      </c>
      <c r="S669" s="187"/>
    </row>
    <row r="670" spans="1:19" s="38" customFormat="1" ht="12.75">
      <c r="A670" s="40"/>
      <c r="B670" s="40"/>
      <c r="C670" s="40"/>
      <c r="D670" s="197"/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0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187"/>
    </row>
    <row r="671" spans="1:19" ht="12.75">
      <c r="A671" s="33"/>
      <c r="B671" s="33"/>
      <c r="C671" s="33">
        <v>4440</v>
      </c>
      <c r="D671" s="196" t="s">
        <v>73</v>
      </c>
      <c r="E671" s="34">
        <v>22547</v>
      </c>
      <c r="F671" s="34">
        <v>22547</v>
      </c>
      <c r="G671" s="34">
        <v>22547</v>
      </c>
      <c r="H671" s="34">
        <v>0</v>
      </c>
      <c r="I671" s="34">
        <v>22547</v>
      </c>
      <c r="J671" s="34">
        <v>0</v>
      </c>
      <c r="K671" s="34">
        <v>0</v>
      </c>
      <c r="L671" s="34">
        <v>0</v>
      </c>
      <c r="M671" s="34">
        <v>0</v>
      </c>
      <c r="N671" s="34">
        <v>0</v>
      </c>
      <c r="O671" s="34">
        <v>0</v>
      </c>
      <c r="P671" s="34">
        <v>0</v>
      </c>
      <c r="Q671" s="34">
        <v>0</v>
      </c>
      <c r="R671" s="34">
        <v>0</v>
      </c>
      <c r="S671" s="187"/>
    </row>
    <row r="672" spans="1:19" s="38" customFormat="1" ht="12.75">
      <c r="A672" s="40"/>
      <c r="B672" s="40"/>
      <c r="C672" s="40"/>
      <c r="D672" s="197"/>
      <c r="E672" s="41">
        <v>14916</v>
      </c>
      <c r="F672" s="41">
        <v>14916</v>
      </c>
      <c r="G672" s="41">
        <v>14916</v>
      </c>
      <c r="H672" s="41">
        <v>0</v>
      </c>
      <c r="I672" s="41">
        <v>14916</v>
      </c>
      <c r="J672" s="41">
        <v>0</v>
      </c>
      <c r="K672" s="41">
        <v>0</v>
      </c>
      <c r="L672" s="41">
        <v>0</v>
      </c>
      <c r="M672" s="41">
        <v>0</v>
      </c>
      <c r="N672" s="41">
        <v>0</v>
      </c>
      <c r="O672" s="41">
        <v>0</v>
      </c>
      <c r="P672" s="41">
        <v>0</v>
      </c>
      <c r="Q672" s="41">
        <v>0</v>
      </c>
      <c r="R672" s="41">
        <v>0</v>
      </c>
      <c r="S672" s="187"/>
    </row>
    <row r="673" spans="1:19" ht="16.5" customHeight="1">
      <c r="A673" s="33"/>
      <c r="B673" s="33"/>
      <c r="C673" s="33">
        <v>4700</v>
      </c>
      <c r="D673" s="196" t="s">
        <v>303</v>
      </c>
      <c r="E673" s="34">
        <v>750</v>
      </c>
      <c r="F673" s="34">
        <v>750</v>
      </c>
      <c r="G673" s="34">
        <v>750</v>
      </c>
      <c r="H673" s="34">
        <v>0</v>
      </c>
      <c r="I673" s="34">
        <v>750</v>
      </c>
      <c r="J673" s="34">
        <v>0</v>
      </c>
      <c r="K673" s="34">
        <v>0</v>
      </c>
      <c r="L673" s="34">
        <v>0</v>
      </c>
      <c r="M673" s="34">
        <v>0</v>
      </c>
      <c r="N673" s="34">
        <v>0</v>
      </c>
      <c r="O673" s="34">
        <v>0</v>
      </c>
      <c r="P673" s="34">
        <v>0</v>
      </c>
      <c r="Q673" s="34">
        <v>0</v>
      </c>
      <c r="R673" s="34">
        <v>0</v>
      </c>
      <c r="S673" s="187"/>
    </row>
    <row r="674" spans="1:19" s="38" customFormat="1" ht="12.75">
      <c r="A674" s="40"/>
      <c r="B674" s="40"/>
      <c r="C674" s="40"/>
      <c r="D674" s="197"/>
      <c r="E674" s="41">
        <v>450</v>
      </c>
      <c r="F674" s="41">
        <v>450</v>
      </c>
      <c r="G674" s="41">
        <v>450</v>
      </c>
      <c r="H674" s="41">
        <v>0</v>
      </c>
      <c r="I674" s="41">
        <v>450</v>
      </c>
      <c r="J674" s="41">
        <v>0</v>
      </c>
      <c r="K674" s="41">
        <v>0</v>
      </c>
      <c r="L674" s="41">
        <v>0</v>
      </c>
      <c r="M674" s="41">
        <v>0</v>
      </c>
      <c r="N674" s="41">
        <v>0</v>
      </c>
      <c r="O674" s="41">
        <v>0</v>
      </c>
      <c r="P674" s="41">
        <v>0</v>
      </c>
      <c r="Q674" s="41">
        <v>0</v>
      </c>
      <c r="R674" s="41">
        <v>0</v>
      </c>
      <c r="S674" s="187"/>
    </row>
    <row r="675" spans="1:19" ht="12.75">
      <c r="A675" s="33"/>
      <c r="B675" s="33">
        <v>85228</v>
      </c>
      <c r="C675" s="33"/>
      <c r="D675" s="196" t="s">
        <v>27</v>
      </c>
      <c r="E675" s="34">
        <v>2572</v>
      </c>
      <c r="F675" s="34">
        <v>2572</v>
      </c>
      <c r="G675" s="34">
        <v>2572</v>
      </c>
      <c r="H675" s="34">
        <v>2572</v>
      </c>
      <c r="I675" s="34">
        <v>0</v>
      </c>
      <c r="J675" s="34">
        <v>0</v>
      </c>
      <c r="K675" s="34">
        <v>0</v>
      </c>
      <c r="L675" s="34">
        <v>0</v>
      </c>
      <c r="M675" s="34">
        <v>0</v>
      </c>
      <c r="N675" s="34">
        <v>0</v>
      </c>
      <c r="O675" s="34">
        <v>0</v>
      </c>
      <c r="P675" s="34">
        <v>0</v>
      </c>
      <c r="Q675" s="34">
        <v>0</v>
      </c>
      <c r="R675" s="34">
        <v>0</v>
      </c>
      <c r="S675" s="187"/>
    </row>
    <row r="676" spans="1:19" s="38" customFormat="1" ht="12.75">
      <c r="A676" s="40"/>
      <c r="B676" s="40"/>
      <c r="C676" s="40"/>
      <c r="D676" s="197"/>
      <c r="E676" s="41">
        <f>SUM(E682,E680,E678)</f>
        <v>1475</v>
      </c>
      <c r="F676" s="41">
        <f aca="true" t="shared" si="59" ref="F676:R676">SUM(F682,F680,F678)</f>
        <v>1475</v>
      </c>
      <c r="G676" s="41">
        <f t="shared" si="59"/>
        <v>1475</v>
      </c>
      <c r="H676" s="41">
        <f t="shared" si="59"/>
        <v>1475</v>
      </c>
      <c r="I676" s="41">
        <f t="shared" si="59"/>
        <v>0</v>
      </c>
      <c r="J676" s="41">
        <f t="shared" si="59"/>
        <v>0</v>
      </c>
      <c r="K676" s="41">
        <f t="shared" si="59"/>
        <v>0</v>
      </c>
      <c r="L676" s="41">
        <f t="shared" si="59"/>
        <v>0</v>
      </c>
      <c r="M676" s="41">
        <f t="shared" si="59"/>
        <v>0</v>
      </c>
      <c r="N676" s="41">
        <f t="shared" si="59"/>
        <v>0</v>
      </c>
      <c r="O676" s="41">
        <f t="shared" si="59"/>
        <v>0</v>
      </c>
      <c r="P676" s="41">
        <f t="shared" si="59"/>
        <v>0</v>
      </c>
      <c r="Q676" s="41">
        <f t="shared" si="59"/>
        <v>0</v>
      </c>
      <c r="R676" s="41">
        <f t="shared" si="59"/>
        <v>0</v>
      </c>
      <c r="S676" s="187"/>
    </row>
    <row r="677" spans="1:19" ht="12.75">
      <c r="A677" s="33"/>
      <c r="B677" s="33"/>
      <c r="C677" s="33">
        <v>4110</v>
      </c>
      <c r="D677" s="196" t="s">
        <v>64</v>
      </c>
      <c r="E677" s="34">
        <v>318</v>
      </c>
      <c r="F677" s="34">
        <v>318</v>
      </c>
      <c r="G677" s="34">
        <v>318</v>
      </c>
      <c r="H677" s="34">
        <v>318</v>
      </c>
      <c r="I677" s="34">
        <v>0</v>
      </c>
      <c r="J677" s="34">
        <v>0</v>
      </c>
      <c r="K677" s="34">
        <v>0</v>
      </c>
      <c r="L677" s="34">
        <v>0</v>
      </c>
      <c r="M677" s="34">
        <v>0</v>
      </c>
      <c r="N677" s="34">
        <v>0</v>
      </c>
      <c r="O677" s="34">
        <v>0</v>
      </c>
      <c r="P677" s="34">
        <v>0</v>
      </c>
      <c r="Q677" s="34">
        <v>0</v>
      </c>
      <c r="R677" s="34">
        <v>0</v>
      </c>
      <c r="S677" s="187"/>
    </row>
    <row r="678" spans="1:19" s="38" customFormat="1" ht="12.75">
      <c r="A678" s="40"/>
      <c r="B678" s="40"/>
      <c r="C678" s="40"/>
      <c r="D678" s="197"/>
      <c r="E678" s="41">
        <v>0</v>
      </c>
      <c r="F678" s="41">
        <v>0</v>
      </c>
      <c r="G678" s="41">
        <v>0</v>
      </c>
      <c r="H678" s="41">
        <v>0</v>
      </c>
      <c r="I678" s="41">
        <v>0</v>
      </c>
      <c r="J678" s="41">
        <v>0</v>
      </c>
      <c r="K678" s="41">
        <v>0</v>
      </c>
      <c r="L678" s="41">
        <v>0</v>
      </c>
      <c r="M678" s="41">
        <v>0</v>
      </c>
      <c r="N678" s="41">
        <v>0</v>
      </c>
      <c r="O678" s="41">
        <v>0</v>
      </c>
      <c r="P678" s="41">
        <v>0</v>
      </c>
      <c r="Q678" s="41">
        <v>0</v>
      </c>
      <c r="R678" s="41">
        <v>0</v>
      </c>
      <c r="S678" s="187"/>
    </row>
    <row r="679" spans="1:19" ht="12.75">
      <c r="A679" s="33"/>
      <c r="B679" s="33"/>
      <c r="C679" s="33">
        <v>4120</v>
      </c>
      <c r="D679" s="196" t="s">
        <v>65</v>
      </c>
      <c r="E679" s="34">
        <v>54</v>
      </c>
      <c r="F679" s="34">
        <v>54</v>
      </c>
      <c r="G679" s="34">
        <v>54</v>
      </c>
      <c r="H679" s="34">
        <v>54</v>
      </c>
      <c r="I679" s="34">
        <v>0</v>
      </c>
      <c r="J679" s="34">
        <v>0</v>
      </c>
      <c r="K679" s="34">
        <v>0</v>
      </c>
      <c r="L679" s="34">
        <v>0</v>
      </c>
      <c r="M679" s="34">
        <v>0</v>
      </c>
      <c r="N679" s="34">
        <v>0</v>
      </c>
      <c r="O679" s="34">
        <v>0</v>
      </c>
      <c r="P679" s="34">
        <v>0</v>
      </c>
      <c r="Q679" s="34">
        <v>0</v>
      </c>
      <c r="R679" s="34">
        <v>0</v>
      </c>
      <c r="S679" s="187"/>
    </row>
    <row r="680" spans="1:19" s="38" customFormat="1" ht="12.75">
      <c r="A680" s="40"/>
      <c r="B680" s="40"/>
      <c r="C680" s="40"/>
      <c r="D680" s="197"/>
      <c r="E680" s="41">
        <v>0</v>
      </c>
      <c r="F680" s="41">
        <v>0</v>
      </c>
      <c r="G680" s="41">
        <v>0</v>
      </c>
      <c r="H680" s="41">
        <v>0</v>
      </c>
      <c r="I680" s="41">
        <v>0</v>
      </c>
      <c r="J680" s="41">
        <v>0</v>
      </c>
      <c r="K680" s="41">
        <v>0</v>
      </c>
      <c r="L680" s="41">
        <v>0</v>
      </c>
      <c r="M680" s="41">
        <v>0</v>
      </c>
      <c r="N680" s="41">
        <v>0</v>
      </c>
      <c r="O680" s="41">
        <v>0</v>
      </c>
      <c r="P680" s="41">
        <v>0</v>
      </c>
      <c r="Q680" s="41">
        <v>0</v>
      </c>
      <c r="R680" s="41">
        <v>0</v>
      </c>
      <c r="S680" s="187"/>
    </row>
    <row r="681" spans="1:19" ht="12.75">
      <c r="A681" s="33"/>
      <c r="B681" s="33"/>
      <c r="C681" s="33">
        <v>4170</v>
      </c>
      <c r="D681" s="196" t="s">
        <v>70</v>
      </c>
      <c r="E681" s="34">
        <v>2200</v>
      </c>
      <c r="F681" s="34">
        <v>2200</v>
      </c>
      <c r="G681" s="34">
        <v>2200</v>
      </c>
      <c r="H681" s="34">
        <v>2200</v>
      </c>
      <c r="I681" s="34">
        <v>0</v>
      </c>
      <c r="J681" s="34">
        <v>0</v>
      </c>
      <c r="K681" s="34">
        <v>0</v>
      </c>
      <c r="L681" s="34">
        <v>0</v>
      </c>
      <c r="M681" s="34">
        <v>0</v>
      </c>
      <c r="N681" s="34">
        <v>0</v>
      </c>
      <c r="O681" s="34">
        <v>0</v>
      </c>
      <c r="P681" s="34">
        <v>0</v>
      </c>
      <c r="Q681" s="34">
        <v>0</v>
      </c>
      <c r="R681" s="34">
        <v>0</v>
      </c>
      <c r="S681" s="187"/>
    </row>
    <row r="682" spans="1:19" s="38" customFormat="1" ht="12.75">
      <c r="A682" s="40"/>
      <c r="B682" s="40"/>
      <c r="C682" s="40"/>
      <c r="D682" s="197"/>
      <c r="E682" s="41">
        <v>1475</v>
      </c>
      <c r="F682" s="41">
        <v>1475</v>
      </c>
      <c r="G682" s="41">
        <v>1475</v>
      </c>
      <c r="H682" s="41">
        <v>1475</v>
      </c>
      <c r="I682" s="41">
        <v>0</v>
      </c>
      <c r="J682" s="41">
        <v>0</v>
      </c>
      <c r="K682" s="41">
        <v>0</v>
      </c>
      <c r="L682" s="41">
        <v>0</v>
      </c>
      <c r="M682" s="41">
        <v>0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187"/>
    </row>
    <row r="683" spans="1:19" ht="12.75">
      <c r="A683" s="33"/>
      <c r="B683" s="33">
        <v>85295</v>
      </c>
      <c r="C683" s="33"/>
      <c r="D683" s="196" t="s">
        <v>4</v>
      </c>
      <c r="E683" s="34">
        <v>367831</v>
      </c>
      <c r="F683" s="34">
        <v>367831</v>
      </c>
      <c r="G683" s="34">
        <v>21100</v>
      </c>
      <c r="H683" s="34">
        <v>0</v>
      </c>
      <c r="I683" s="34">
        <v>21100</v>
      </c>
      <c r="J683" s="34">
        <v>20000</v>
      </c>
      <c r="K683" s="34">
        <v>326731</v>
      </c>
      <c r="L683" s="34">
        <v>0</v>
      </c>
      <c r="M683" s="34">
        <v>0</v>
      </c>
      <c r="N683" s="34">
        <v>0</v>
      </c>
      <c r="O683" s="34">
        <v>0</v>
      </c>
      <c r="P683" s="34">
        <v>0</v>
      </c>
      <c r="Q683" s="34">
        <v>0</v>
      </c>
      <c r="R683" s="34">
        <v>0</v>
      </c>
      <c r="S683" s="187"/>
    </row>
    <row r="684" spans="1:19" s="38" customFormat="1" ht="12.75">
      <c r="A684" s="40"/>
      <c r="B684" s="40"/>
      <c r="C684" s="40"/>
      <c r="D684" s="197"/>
      <c r="E684" s="41">
        <f>SUM(E686,E688,E690)</f>
        <v>207167.84</v>
      </c>
      <c r="F684" s="41">
        <f aca="true" t="shared" si="60" ref="F684:R684">SUM(F686,F688,F690)</f>
        <v>207167.84</v>
      </c>
      <c r="G684" s="41">
        <f t="shared" si="60"/>
        <v>0</v>
      </c>
      <c r="H684" s="41">
        <f t="shared" si="60"/>
        <v>0</v>
      </c>
      <c r="I684" s="41">
        <f t="shared" si="60"/>
        <v>0</v>
      </c>
      <c r="J684" s="41">
        <f t="shared" si="60"/>
        <v>10000</v>
      </c>
      <c r="K684" s="41">
        <f t="shared" si="60"/>
        <v>197167.84</v>
      </c>
      <c r="L684" s="41">
        <f t="shared" si="60"/>
        <v>0</v>
      </c>
      <c r="M684" s="41">
        <f t="shared" si="60"/>
        <v>0</v>
      </c>
      <c r="N684" s="41">
        <f t="shared" si="60"/>
        <v>0</v>
      </c>
      <c r="O684" s="41">
        <f t="shared" si="60"/>
        <v>0</v>
      </c>
      <c r="P684" s="41">
        <f t="shared" si="60"/>
        <v>0</v>
      </c>
      <c r="Q684" s="41">
        <f t="shared" si="60"/>
        <v>0</v>
      </c>
      <c r="R684" s="41">
        <f t="shared" si="60"/>
        <v>0</v>
      </c>
      <c r="S684" s="187"/>
    </row>
    <row r="685" spans="1:19" ht="12.75">
      <c r="A685" s="33"/>
      <c r="B685" s="33"/>
      <c r="C685" s="33">
        <v>2830</v>
      </c>
      <c r="D685" s="196" t="s">
        <v>327</v>
      </c>
      <c r="E685" s="34">
        <v>20000</v>
      </c>
      <c r="F685" s="34">
        <v>20000</v>
      </c>
      <c r="G685" s="34">
        <v>0</v>
      </c>
      <c r="H685" s="34">
        <v>0</v>
      </c>
      <c r="I685" s="34">
        <v>0</v>
      </c>
      <c r="J685" s="34">
        <v>20000</v>
      </c>
      <c r="K685" s="34">
        <v>0</v>
      </c>
      <c r="L685" s="34">
        <v>0</v>
      </c>
      <c r="M685" s="34">
        <v>0</v>
      </c>
      <c r="N685" s="34">
        <v>0</v>
      </c>
      <c r="O685" s="34">
        <v>0</v>
      </c>
      <c r="P685" s="34">
        <v>0</v>
      </c>
      <c r="Q685" s="34">
        <v>0</v>
      </c>
      <c r="R685" s="34">
        <v>0</v>
      </c>
      <c r="S685" s="187"/>
    </row>
    <row r="686" spans="1:19" s="38" customFormat="1" ht="12.75">
      <c r="A686" s="40"/>
      <c r="B686" s="40"/>
      <c r="C686" s="40"/>
      <c r="D686" s="197"/>
      <c r="E686" s="41">
        <v>10000</v>
      </c>
      <c r="F686" s="41">
        <v>10000</v>
      </c>
      <c r="G686" s="41">
        <v>0</v>
      </c>
      <c r="H686" s="41">
        <v>0</v>
      </c>
      <c r="I686" s="41">
        <v>0</v>
      </c>
      <c r="J686" s="41">
        <v>10000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1">
        <v>0</v>
      </c>
      <c r="R686" s="41">
        <v>0</v>
      </c>
      <c r="S686" s="187"/>
    </row>
    <row r="687" spans="1:19" ht="12.75">
      <c r="A687" s="33"/>
      <c r="B687" s="33"/>
      <c r="C687" s="33">
        <v>3110</v>
      </c>
      <c r="D687" s="196" t="s">
        <v>83</v>
      </c>
      <c r="E687" s="34">
        <v>326731</v>
      </c>
      <c r="F687" s="34">
        <v>326731</v>
      </c>
      <c r="G687" s="34">
        <v>0</v>
      </c>
      <c r="H687" s="34">
        <v>0</v>
      </c>
      <c r="I687" s="34">
        <v>0</v>
      </c>
      <c r="J687" s="34">
        <v>0</v>
      </c>
      <c r="K687" s="34">
        <v>326731</v>
      </c>
      <c r="L687" s="34">
        <v>0</v>
      </c>
      <c r="M687" s="34">
        <v>0</v>
      </c>
      <c r="N687" s="34">
        <v>0</v>
      </c>
      <c r="O687" s="34">
        <v>0</v>
      </c>
      <c r="P687" s="34">
        <v>0</v>
      </c>
      <c r="Q687" s="34">
        <v>0</v>
      </c>
      <c r="R687" s="34">
        <v>0</v>
      </c>
      <c r="S687" s="187"/>
    </row>
    <row r="688" spans="1:19" s="38" customFormat="1" ht="12.75">
      <c r="A688" s="40"/>
      <c r="B688" s="40"/>
      <c r="C688" s="40"/>
      <c r="D688" s="197"/>
      <c r="E688" s="41">
        <v>197167.84</v>
      </c>
      <c r="F688" s="41">
        <v>197167.84</v>
      </c>
      <c r="G688" s="41">
        <v>0</v>
      </c>
      <c r="H688" s="41">
        <v>0</v>
      </c>
      <c r="I688" s="41">
        <v>0</v>
      </c>
      <c r="J688" s="41">
        <v>0</v>
      </c>
      <c r="K688" s="41">
        <v>197167.84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41">
        <v>0</v>
      </c>
      <c r="R688" s="41">
        <v>0</v>
      </c>
      <c r="S688" s="187"/>
    </row>
    <row r="689" spans="1:19" ht="12.75">
      <c r="A689" s="33"/>
      <c r="B689" s="33"/>
      <c r="C689" s="33">
        <v>4210</v>
      </c>
      <c r="D689" s="196" t="s">
        <v>52</v>
      </c>
      <c r="E689" s="34">
        <v>21100</v>
      </c>
      <c r="F689" s="34">
        <v>21100</v>
      </c>
      <c r="G689" s="34">
        <v>21100</v>
      </c>
      <c r="H689" s="34">
        <v>0</v>
      </c>
      <c r="I689" s="34">
        <v>21100</v>
      </c>
      <c r="J689" s="34">
        <v>0</v>
      </c>
      <c r="K689" s="34">
        <v>0</v>
      </c>
      <c r="L689" s="34">
        <v>0</v>
      </c>
      <c r="M689" s="34">
        <v>0</v>
      </c>
      <c r="N689" s="34">
        <v>0</v>
      </c>
      <c r="O689" s="34">
        <v>0</v>
      </c>
      <c r="P689" s="34">
        <v>0</v>
      </c>
      <c r="Q689" s="34">
        <v>0</v>
      </c>
      <c r="R689" s="34">
        <v>0</v>
      </c>
      <c r="S689" s="187"/>
    </row>
    <row r="690" spans="1:19" s="38" customFormat="1" ht="12.75">
      <c r="A690" s="40"/>
      <c r="B690" s="40"/>
      <c r="C690" s="40"/>
      <c r="D690" s="197"/>
      <c r="E690" s="41">
        <v>0</v>
      </c>
      <c r="F690" s="41">
        <v>0</v>
      </c>
      <c r="G690" s="41">
        <v>0</v>
      </c>
      <c r="H690" s="41">
        <v>0</v>
      </c>
      <c r="I690" s="41">
        <v>0</v>
      </c>
      <c r="J690" s="41">
        <v>0</v>
      </c>
      <c r="K690" s="41">
        <v>0</v>
      </c>
      <c r="L690" s="41">
        <v>0</v>
      </c>
      <c r="M690" s="41">
        <v>0</v>
      </c>
      <c r="N690" s="41">
        <v>0</v>
      </c>
      <c r="O690" s="41">
        <v>0</v>
      </c>
      <c r="P690" s="41">
        <v>0</v>
      </c>
      <c r="Q690" s="41">
        <v>0</v>
      </c>
      <c r="R690" s="41">
        <v>0</v>
      </c>
      <c r="S690" s="187"/>
    </row>
    <row r="691" spans="1:19" ht="12.75">
      <c r="A691" s="33">
        <v>853</v>
      </c>
      <c r="B691" s="33"/>
      <c r="C691" s="33"/>
      <c r="D691" s="196" t="s">
        <v>410</v>
      </c>
      <c r="E691" s="34">
        <v>58659</v>
      </c>
      <c r="F691" s="34">
        <v>58659</v>
      </c>
      <c r="G691" s="34">
        <v>58659</v>
      </c>
      <c r="H691" s="34">
        <v>58659</v>
      </c>
      <c r="I691" s="34">
        <v>0</v>
      </c>
      <c r="J691" s="34">
        <v>0</v>
      </c>
      <c r="K691" s="34">
        <v>0</v>
      </c>
      <c r="L691" s="34">
        <v>0</v>
      </c>
      <c r="M691" s="34">
        <v>0</v>
      </c>
      <c r="N691" s="34">
        <v>0</v>
      </c>
      <c r="O691" s="34">
        <v>0</v>
      </c>
      <c r="P691" s="34">
        <v>0</v>
      </c>
      <c r="Q691" s="34">
        <v>0</v>
      </c>
      <c r="R691" s="34">
        <v>0</v>
      </c>
      <c r="S691" s="187"/>
    </row>
    <row r="692" spans="1:19" s="38" customFormat="1" ht="12.75">
      <c r="A692" s="40"/>
      <c r="B692" s="40"/>
      <c r="C692" s="40"/>
      <c r="D692" s="197"/>
      <c r="E692" s="41">
        <f>SUM(E694)</f>
        <v>47343.24</v>
      </c>
      <c r="F692" s="41">
        <f aca="true" t="shared" si="61" ref="F692:R692">SUM(F694)</f>
        <v>47343.24</v>
      </c>
      <c r="G692" s="41">
        <f t="shared" si="61"/>
        <v>47343.24</v>
      </c>
      <c r="H692" s="41">
        <f t="shared" si="61"/>
        <v>47343.24</v>
      </c>
      <c r="I692" s="41">
        <f t="shared" si="61"/>
        <v>0</v>
      </c>
      <c r="J692" s="41">
        <f t="shared" si="61"/>
        <v>0</v>
      </c>
      <c r="K692" s="41">
        <f t="shared" si="61"/>
        <v>0</v>
      </c>
      <c r="L692" s="41">
        <f t="shared" si="61"/>
        <v>0</v>
      </c>
      <c r="M692" s="41">
        <f t="shared" si="61"/>
        <v>0</v>
      </c>
      <c r="N692" s="41">
        <f t="shared" si="61"/>
        <v>0</v>
      </c>
      <c r="O692" s="41">
        <f t="shared" si="61"/>
        <v>0</v>
      </c>
      <c r="P692" s="41">
        <f t="shared" si="61"/>
        <v>0</v>
      </c>
      <c r="Q692" s="41">
        <f t="shared" si="61"/>
        <v>0</v>
      </c>
      <c r="R692" s="41">
        <f t="shared" si="61"/>
        <v>0</v>
      </c>
      <c r="S692" s="187"/>
    </row>
    <row r="693" spans="1:19" ht="12.75">
      <c r="A693" s="33"/>
      <c r="B693" s="33">
        <v>85333</v>
      </c>
      <c r="C693" s="33"/>
      <c r="D693" s="196" t="s">
        <v>412</v>
      </c>
      <c r="E693" s="34">
        <v>58659</v>
      </c>
      <c r="F693" s="34">
        <v>58659</v>
      </c>
      <c r="G693" s="34">
        <v>58659</v>
      </c>
      <c r="H693" s="34">
        <v>58659</v>
      </c>
      <c r="I693" s="34">
        <v>0</v>
      </c>
      <c r="J693" s="34">
        <v>0</v>
      </c>
      <c r="K693" s="34">
        <v>0</v>
      </c>
      <c r="L693" s="34">
        <v>0</v>
      </c>
      <c r="M693" s="34">
        <v>0</v>
      </c>
      <c r="N693" s="34">
        <v>0</v>
      </c>
      <c r="O693" s="34">
        <v>0</v>
      </c>
      <c r="P693" s="34">
        <v>0</v>
      </c>
      <c r="Q693" s="34">
        <v>0</v>
      </c>
      <c r="R693" s="34">
        <v>0</v>
      </c>
      <c r="S693" s="187"/>
    </row>
    <row r="694" spans="1:19" s="38" customFormat="1" ht="12.75">
      <c r="A694" s="40"/>
      <c r="B694" s="40"/>
      <c r="C694" s="40"/>
      <c r="D694" s="197"/>
      <c r="E694" s="41">
        <f>SUM(E696,E698,E700)</f>
        <v>47343.24</v>
      </c>
      <c r="F694" s="41">
        <f aca="true" t="shared" si="62" ref="F694:R694">SUM(F696,F698,F700)</f>
        <v>47343.24</v>
      </c>
      <c r="G694" s="41">
        <f t="shared" si="62"/>
        <v>47343.24</v>
      </c>
      <c r="H694" s="41">
        <f t="shared" si="62"/>
        <v>47343.24</v>
      </c>
      <c r="I694" s="41">
        <f t="shared" si="62"/>
        <v>0</v>
      </c>
      <c r="J694" s="41">
        <f t="shared" si="62"/>
        <v>0</v>
      </c>
      <c r="K694" s="41">
        <f t="shared" si="62"/>
        <v>0</v>
      </c>
      <c r="L694" s="41">
        <f t="shared" si="62"/>
        <v>0</v>
      </c>
      <c r="M694" s="41">
        <f t="shared" si="62"/>
        <v>0</v>
      </c>
      <c r="N694" s="41">
        <f t="shared" si="62"/>
        <v>0</v>
      </c>
      <c r="O694" s="41">
        <f t="shared" si="62"/>
        <v>0</v>
      </c>
      <c r="P694" s="41">
        <f t="shared" si="62"/>
        <v>0</v>
      </c>
      <c r="Q694" s="41">
        <f t="shared" si="62"/>
        <v>0</v>
      </c>
      <c r="R694" s="41">
        <f t="shared" si="62"/>
        <v>0</v>
      </c>
      <c r="S694" s="187"/>
    </row>
    <row r="695" spans="1:19" ht="15.75" customHeight="1">
      <c r="A695" s="33"/>
      <c r="B695" s="33"/>
      <c r="C695" s="33">
        <v>4010</v>
      </c>
      <c r="D695" s="196" t="s">
        <v>63</v>
      </c>
      <c r="E695" s="34">
        <v>49064</v>
      </c>
      <c r="F695" s="34">
        <v>49064</v>
      </c>
      <c r="G695" s="34">
        <v>49064</v>
      </c>
      <c r="H695" s="34">
        <v>49064</v>
      </c>
      <c r="I695" s="34">
        <v>0</v>
      </c>
      <c r="J695" s="34">
        <v>0</v>
      </c>
      <c r="K695" s="34">
        <v>0</v>
      </c>
      <c r="L695" s="34">
        <v>0</v>
      </c>
      <c r="M695" s="34">
        <v>0</v>
      </c>
      <c r="N695" s="34">
        <v>0</v>
      </c>
      <c r="O695" s="34">
        <v>0</v>
      </c>
      <c r="P695" s="34">
        <v>0</v>
      </c>
      <c r="Q695" s="34">
        <v>0</v>
      </c>
      <c r="R695" s="34">
        <v>0</v>
      </c>
      <c r="S695" s="187"/>
    </row>
    <row r="696" spans="1:19" s="38" customFormat="1" ht="15" customHeight="1">
      <c r="A696" s="40"/>
      <c r="B696" s="40"/>
      <c r="C696" s="40"/>
      <c r="D696" s="197"/>
      <c r="E696" s="41">
        <v>40678.6</v>
      </c>
      <c r="F696" s="41">
        <v>40678.6</v>
      </c>
      <c r="G696" s="41">
        <v>40678.6</v>
      </c>
      <c r="H696" s="41">
        <v>40678.6</v>
      </c>
      <c r="I696" s="41">
        <v>0</v>
      </c>
      <c r="J696" s="41">
        <v>0</v>
      </c>
      <c r="K696" s="41">
        <v>0</v>
      </c>
      <c r="L696" s="41">
        <v>0</v>
      </c>
      <c r="M696" s="41">
        <v>0</v>
      </c>
      <c r="N696" s="41">
        <v>0</v>
      </c>
      <c r="O696" s="41">
        <v>0</v>
      </c>
      <c r="P696" s="41">
        <v>0</v>
      </c>
      <c r="Q696" s="41">
        <v>0</v>
      </c>
      <c r="R696" s="41">
        <v>0</v>
      </c>
      <c r="S696" s="187"/>
    </row>
    <row r="697" spans="1:19" ht="12.75">
      <c r="A697" s="33"/>
      <c r="B697" s="33"/>
      <c r="C697" s="33">
        <v>4110</v>
      </c>
      <c r="D697" s="196" t="s">
        <v>64</v>
      </c>
      <c r="E697" s="34">
        <v>8398</v>
      </c>
      <c r="F697" s="34">
        <v>8398</v>
      </c>
      <c r="G697" s="34">
        <v>8398</v>
      </c>
      <c r="H697" s="34">
        <v>8398</v>
      </c>
      <c r="I697" s="34">
        <v>0</v>
      </c>
      <c r="J697" s="34">
        <v>0</v>
      </c>
      <c r="K697" s="34">
        <v>0</v>
      </c>
      <c r="L697" s="34">
        <v>0</v>
      </c>
      <c r="M697" s="34">
        <v>0</v>
      </c>
      <c r="N697" s="34">
        <v>0</v>
      </c>
      <c r="O697" s="34">
        <v>0</v>
      </c>
      <c r="P697" s="34">
        <v>0</v>
      </c>
      <c r="Q697" s="34">
        <v>0</v>
      </c>
      <c r="R697" s="34">
        <v>0</v>
      </c>
      <c r="S697" s="187"/>
    </row>
    <row r="698" spans="1:19" s="38" customFormat="1" ht="12.75">
      <c r="A698" s="40"/>
      <c r="B698" s="40"/>
      <c r="C698" s="40"/>
      <c r="D698" s="197"/>
      <c r="E698" s="41">
        <v>5802.12</v>
      </c>
      <c r="F698" s="41">
        <v>5802.12</v>
      </c>
      <c r="G698" s="41">
        <v>5802.12</v>
      </c>
      <c r="H698" s="41">
        <v>5802.12</v>
      </c>
      <c r="I698" s="41">
        <v>0</v>
      </c>
      <c r="J698" s="41">
        <v>0</v>
      </c>
      <c r="K698" s="41">
        <v>0</v>
      </c>
      <c r="L698" s="41">
        <v>0</v>
      </c>
      <c r="M698" s="41">
        <v>0</v>
      </c>
      <c r="N698" s="41">
        <v>0</v>
      </c>
      <c r="O698" s="41">
        <v>0</v>
      </c>
      <c r="P698" s="41">
        <v>0</v>
      </c>
      <c r="Q698" s="41">
        <v>0</v>
      </c>
      <c r="R698" s="41">
        <v>0</v>
      </c>
      <c r="S698" s="187"/>
    </row>
    <row r="699" spans="1:19" ht="12.75">
      <c r="A699" s="33"/>
      <c r="B699" s="33"/>
      <c r="C699" s="33">
        <v>4120</v>
      </c>
      <c r="D699" s="196" t="s">
        <v>65</v>
      </c>
      <c r="E699" s="34">
        <v>1197</v>
      </c>
      <c r="F699" s="34">
        <v>1197</v>
      </c>
      <c r="G699" s="34">
        <v>1197</v>
      </c>
      <c r="H699" s="34">
        <v>1197</v>
      </c>
      <c r="I699" s="34">
        <v>0</v>
      </c>
      <c r="J699" s="34">
        <v>0</v>
      </c>
      <c r="K699" s="34">
        <v>0</v>
      </c>
      <c r="L699" s="34">
        <v>0</v>
      </c>
      <c r="M699" s="34">
        <v>0</v>
      </c>
      <c r="N699" s="34">
        <v>0</v>
      </c>
      <c r="O699" s="34">
        <v>0</v>
      </c>
      <c r="P699" s="34">
        <v>0</v>
      </c>
      <c r="Q699" s="34">
        <v>0</v>
      </c>
      <c r="R699" s="34">
        <v>0</v>
      </c>
      <c r="S699" s="187"/>
    </row>
    <row r="700" spans="1:19" s="38" customFormat="1" ht="12.75">
      <c r="A700" s="40"/>
      <c r="B700" s="40"/>
      <c r="C700" s="40"/>
      <c r="D700" s="197"/>
      <c r="E700" s="41">
        <v>862.52</v>
      </c>
      <c r="F700" s="41">
        <v>862.52</v>
      </c>
      <c r="G700" s="41">
        <v>862.52</v>
      </c>
      <c r="H700" s="41">
        <v>862.52</v>
      </c>
      <c r="I700" s="41">
        <v>0</v>
      </c>
      <c r="J700" s="41">
        <v>0</v>
      </c>
      <c r="K700" s="41">
        <v>0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0</v>
      </c>
      <c r="S700" s="187"/>
    </row>
    <row r="701" spans="1:19" ht="12.75">
      <c r="A701" s="33">
        <v>854</v>
      </c>
      <c r="B701" s="33"/>
      <c r="C701" s="33"/>
      <c r="D701" s="196" t="s">
        <v>86</v>
      </c>
      <c r="E701" s="34">
        <v>243187</v>
      </c>
      <c r="F701" s="34">
        <v>243187</v>
      </c>
      <c r="G701" s="34">
        <v>4320</v>
      </c>
      <c r="H701" s="34">
        <v>0</v>
      </c>
      <c r="I701" s="34">
        <v>4320</v>
      </c>
      <c r="J701" s="34">
        <v>0</v>
      </c>
      <c r="K701" s="34">
        <v>238867</v>
      </c>
      <c r="L701" s="34">
        <v>0</v>
      </c>
      <c r="M701" s="34">
        <v>0</v>
      </c>
      <c r="N701" s="34">
        <v>0</v>
      </c>
      <c r="O701" s="34">
        <v>0</v>
      </c>
      <c r="P701" s="34">
        <v>0</v>
      </c>
      <c r="Q701" s="34">
        <v>0</v>
      </c>
      <c r="R701" s="34">
        <v>0</v>
      </c>
      <c r="S701" s="187"/>
    </row>
    <row r="702" spans="1:19" s="38" customFormat="1" ht="12.75">
      <c r="A702" s="40"/>
      <c r="B702" s="40"/>
      <c r="C702" s="40"/>
      <c r="D702" s="197"/>
      <c r="E702" s="41">
        <f>SUM(E704)</f>
        <v>156807.69</v>
      </c>
      <c r="F702" s="41">
        <f aca="true" t="shared" si="63" ref="F702:R702">SUM(F704)</f>
        <v>156807.69</v>
      </c>
      <c r="G702" s="41">
        <f t="shared" si="63"/>
        <v>4312.89</v>
      </c>
      <c r="H702" s="41">
        <f t="shared" si="63"/>
        <v>0</v>
      </c>
      <c r="I702" s="41">
        <f t="shared" si="63"/>
        <v>4312.89</v>
      </c>
      <c r="J702" s="41">
        <f t="shared" si="63"/>
        <v>0</v>
      </c>
      <c r="K702" s="41">
        <f t="shared" si="63"/>
        <v>152494.8</v>
      </c>
      <c r="L702" s="41">
        <f t="shared" si="63"/>
        <v>0</v>
      </c>
      <c r="M702" s="41">
        <f t="shared" si="63"/>
        <v>0</v>
      </c>
      <c r="N702" s="41">
        <f t="shared" si="63"/>
        <v>0</v>
      </c>
      <c r="O702" s="41">
        <f t="shared" si="63"/>
        <v>0</v>
      </c>
      <c r="P702" s="41">
        <f t="shared" si="63"/>
        <v>0</v>
      </c>
      <c r="Q702" s="41">
        <f t="shared" si="63"/>
        <v>0</v>
      </c>
      <c r="R702" s="41">
        <f t="shared" si="63"/>
        <v>0</v>
      </c>
      <c r="S702" s="187"/>
    </row>
    <row r="703" spans="1:19" ht="12.75">
      <c r="A703" s="33"/>
      <c r="B703" s="33">
        <v>85415</v>
      </c>
      <c r="C703" s="33"/>
      <c r="D703" s="196" t="s">
        <v>87</v>
      </c>
      <c r="E703" s="34">
        <v>243187</v>
      </c>
      <c r="F703" s="34">
        <v>243187</v>
      </c>
      <c r="G703" s="34">
        <v>4320</v>
      </c>
      <c r="H703" s="34">
        <v>0</v>
      </c>
      <c r="I703" s="34">
        <v>4320</v>
      </c>
      <c r="J703" s="34">
        <v>0</v>
      </c>
      <c r="K703" s="34">
        <v>238867</v>
      </c>
      <c r="L703" s="34">
        <v>0</v>
      </c>
      <c r="M703" s="34">
        <v>0</v>
      </c>
      <c r="N703" s="34">
        <v>0</v>
      </c>
      <c r="O703" s="34">
        <v>0</v>
      </c>
      <c r="P703" s="34">
        <v>0</v>
      </c>
      <c r="Q703" s="34">
        <v>0</v>
      </c>
      <c r="R703" s="34">
        <v>0</v>
      </c>
      <c r="S703" s="187"/>
    </row>
    <row r="704" spans="1:19" s="38" customFormat="1" ht="12.75">
      <c r="A704" s="40"/>
      <c r="B704" s="40"/>
      <c r="C704" s="40"/>
      <c r="D704" s="197"/>
      <c r="E704" s="41">
        <f>SUM(E706,E708,E710)</f>
        <v>156807.69</v>
      </c>
      <c r="F704" s="41">
        <f aca="true" t="shared" si="64" ref="F704:R704">SUM(F706,F708,F710)</f>
        <v>156807.69</v>
      </c>
      <c r="G704" s="41">
        <f t="shared" si="64"/>
        <v>4312.89</v>
      </c>
      <c r="H704" s="41">
        <f t="shared" si="64"/>
        <v>0</v>
      </c>
      <c r="I704" s="41">
        <f t="shared" si="64"/>
        <v>4312.89</v>
      </c>
      <c r="J704" s="41">
        <f t="shared" si="64"/>
        <v>0</v>
      </c>
      <c r="K704" s="41">
        <f t="shared" si="64"/>
        <v>152494.8</v>
      </c>
      <c r="L704" s="41">
        <f t="shared" si="64"/>
        <v>0</v>
      </c>
      <c r="M704" s="41">
        <f t="shared" si="64"/>
        <v>0</v>
      </c>
      <c r="N704" s="41">
        <f t="shared" si="64"/>
        <v>0</v>
      </c>
      <c r="O704" s="41">
        <f t="shared" si="64"/>
        <v>0</v>
      </c>
      <c r="P704" s="41">
        <f t="shared" si="64"/>
        <v>0</v>
      </c>
      <c r="Q704" s="41">
        <f t="shared" si="64"/>
        <v>0</v>
      </c>
      <c r="R704" s="41">
        <f t="shared" si="64"/>
        <v>0</v>
      </c>
      <c r="S704" s="187"/>
    </row>
    <row r="705" spans="1:19" ht="12.75">
      <c r="A705" s="33"/>
      <c r="B705" s="33"/>
      <c r="C705" s="33">
        <v>3240</v>
      </c>
      <c r="D705" s="196" t="s">
        <v>330</v>
      </c>
      <c r="E705" s="34">
        <v>223195</v>
      </c>
      <c r="F705" s="34">
        <v>223195</v>
      </c>
      <c r="G705" s="34">
        <v>0</v>
      </c>
      <c r="H705" s="34">
        <v>0</v>
      </c>
      <c r="I705" s="34">
        <v>0</v>
      </c>
      <c r="J705" s="34">
        <v>0</v>
      </c>
      <c r="K705" s="34">
        <v>223195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187"/>
    </row>
    <row r="706" spans="1:19" s="38" customFormat="1" ht="12.75">
      <c r="A706" s="40"/>
      <c r="B706" s="40"/>
      <c r="C706" s="40"/>
      <c r="D706" s="197"/>
      <c r="E706" s="41">
        <v>138392.8</v>
      </c>
      <c r="F706" s="41">
        <v>138392.8</v>
      </c>
      <c r="G706" s="41">
        <v>0</v>
      </c>
      <c r="H706" s="41">
        <v>0</v>
      </c>
      <c r="I706" s="41">
        <v>0</v>
      </c>
      <c r="J706" s="41">
        <v>0</v>
      </c>
      <c r="K706" s="41">
        <v>138392.8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0</v>
      </c>
      <c r="S706" s="187"/>
    </row>
    <row r="707" spans="1:19" ht="12.75">
      <c r="A707" s="33"/>
      <c r="B707" s="33"/>
      <c r="C707" s="33">
        <v>3250</v>
      </c>
      <c r="D707" s="196" t="s">
        <v>88</v>
      </c>
      <c r="E707" s="34">
        <v>15672</v>
      </c>
      <c r="F707" s="34">
        <v>15672</v>
      </c>
      <c r="G707" s="34">
        <v>0</v>
      </c>
      <c r="H707" s="34">
        <v>0</v>
      </c>
      <c r="I707" s="34">
        <v>0</v>
      </c>
      <c r="J707" s="34">
        <v>0</v>
      </c>
      <c r="K707" s="34">
        <v>15672</v>
      </c>
      <c r="L707" s="34">
        <v>0</v>
      </c>
      <c r="M707" s="34">
        <v>0</v>
      </c>
      <c r="N707" s="34">
        <v>0</v>
      </c>
      <c r="O707" s="34">
        <v>0</v>
      </c>
      <c r="P707" s="34">
        <v>0</v>
      </c>
      <c r="Q707" s="34">
        <v>0</v>
      </c>
      <c r="R707" s="34">
        <v>0</v>
      </c>
      <c r="S707" s="187"/>
    </row>
    <row r="708" spans="1:19" s="38" customFormat="1" ht="12.75">
      <c r="A708" s="40"/>
      <c r="B708" s="40"/>
      <c r="C708" s="40"/>
      <c r="D708" s="197"/>
      <c r="E708" s="41">
        <v>14102</v>
      </c>
      <c r="F708" s="41">
        <v>14102</v>
      </c>
      <c r="G708" s="41">
        <v>0</v>
      </c>
      <c r="H708" s="41">
        <v>0</v>
      </c>
      <c r="I708" s="41">
        <v>0</v>
      </c>
      <c r="J708" s="41">
        <v>0</v>
      </c>
      <c r="K708" s="41">
        <v>14102</v>
      </c>
      <c r="L708" s="41">
        <v>0</v>
      </c>
      <c r="M708" s="41">
        <v>0</v>
      </c>
      <c r="N708" s="41">
        <v>0</v>
      </c>
      <c r="O708" s="41">
        <v>0</v>
      </c>
      <c r="P708" s="41">
        <v>0</v>
      </c>
      <c r="Q708" s="41">
        <v>0</v>
      </c>
      <c r="R708" s="41">
        <v>0</v>
      </c>
      <c r="S708" s="187"/>
    </row>
    <row r="709" spans="1:19" ht="12.75">
      <c r="A709" s="33"/>
      <c r="B709" s="33"/>
      <c r="C709" s="33">
        <v>4210</v>
      </c>
      <c r="D709" s="196" t="s">
        <v>52</v>
      </c>
      <c r="E709" s="34">
        <v>4320</v>
      </c>
      <c r="F709" s="34">
        <v>4320</v>
      </c>
      <c r="G709" s="34">
        <v>4320</v>
      </c>
      <c r="H709" s="34">
        <v>0</v>
      </c>
      <c r="I709" s="34">
        <v>4320</v>
      </c>
      <c r="J709" s="34">
        <v>0</v>
      </c>
      <c r="K709" s="34">
        <v>0</v>
      </c>
      <c r="L709" s="34">
        <v>0</v>
      </c>
      <c r="M709" s="34">
        <v>0</v>
      </c>
      <c r="N709" s="34">
        <v>0</v>
      </c>
      <c r="O709" s="34">
        <v>0</v>
      </c>
      <c r="P709" s="34">
        <v>0</v>
      </c>
      <c r="Q709" s="34">
        <v>0</v>
      </c>
      <c r="R709" s="34">
        <v>0</v>
      </c>
      <c r="S709" s="187"/>
    </row>
    <row r="710" spans="1:19" s="38" customFormat="1" ht="12.75">
      <c r="A710" s="40"/>
      <c r="B710" s="40"/>
      <c r="C710" s="40"/>
      <c r="D710" s="197"/>
      <c r="E710" s="41">
        <v>4312.89</v>
      </c>
      <c r="F710" s="41">
        <v>4312.89</v>
      </c>
      <c r="G710" s="41">
        <v>4312.89</v>
      </c>
      <c r="H710" s="41">
        <v>0</v>
      </c>
      <c r="I710" s="41">
        <v>4312.89</v>
      </c>
      <c r="J710" s="41">
        <v>0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41">
        <v>0</v>
      </c>
      <c r="R710" s="41">
        <v>0</v>
      </c>
      <c r="S710" s="187"/>
    </row>
    <row r="711" spans="1:19" ht="12.75">
      <c r="A711" s="33">
        <v>900</v>
      </c>
      <c r="B711" s="33"/>
      <c r="C711" s="33"/>
      <c r="D711" s="196" t="s">
        <v>28</v>
      </c>
      <c r="E711" s="34">
        <v>1345348</v>
      </c>
      <c r="F711" s="34">
        <v>1069121</v>
      </c>
      <c r="G711" s="34">
        <v>1069121</v>
      </c>
      <c r="H711" s="34">
        <v>16596</v>
      </c>
      <c r="I711" s="34">
        <v>1052525</v>
      </c>
      <c r="J711" s="34">
        <v>0</v>
      </c>
      <c r="K711" s="34">
        <v>0</v>
      </c>
      <c r="L711" s="34">
        <v>0</v>
      </c>
      <c r="M711" s="34">
        <v>0</v>
      </c>
      <c r="N711" s="34">
        <v>0</v>
      </c>
      <c r="O711" s="34">
        <v>276227</v>
      </c>
      <c r="P711" s="34">
        <v>276227</v>
      </c>
      <c r="Q711" s="34">
        <v>51368</v>
      </c>
      <c r="R711" s="34">
        <v>0</v>
      </c>
      <c r="S711" s="187"/>
    </row>
    <row r="712" spans="1:19" s="38" customFormat="1" ht="12.75">
      <c r="A712" s="40"/>
      <c r="B712" s="40"/>
      <c r="C712" s="40"/>
      <c r="D712" s="197"/>
      <c r="E712" s="41">
        <f>SUM(E714,E722,E728,E734,E742,E746,E756)</f>
        <v>648307.35</v>
      </c>
      <c r="F712" s="41">
        <f aca="true" t="shared" si="65" ref="F712:R712">SUM(F714,F722,F728,F734,F742,F746,F756)</f>
        <v>500181.3499999999</v>
      </c>
      <c r="G712" s="41">
        <f t="shared" si="65"/>
        <v>500181.3499999999</v>
      </c>
      <c r="H712" s="41">
        <f t="shared" si="65"/>
        <v>8389.68</v>
      </c>
      <c r="I712" s="41">
        <f t="shared" si="65"/>
        <v>491791.6699999999</v>
      </c>
      <c r="J712" s="41">
        <f t="shared" si="65"/>
        <v>0</v>
      </c>
      <c r="K712" s="41">
        <f t="shared" si="65"/>
        <v>0</v>
      </c>
      <c r="L712" s="41">
        <f t="shared" si="65"/>
        <v>0</v>
      </c>
      <c r="M712" s="41">
        <f t="shared" si="65"/>
        <v>0</v>
      </c>
      <c r="N712" s="41">
        <f t="shared" si="65"/>
        <v>0</v>
      </c>
      <c r="O712" s="41">
        <f t="shared" si="65"/>
        <v>148126</v>
      </c>
      <c r="P712" s="41">
        <f t="shared" si="65"/>
        <v>148126</v>
      </c>
      <c r="Q712" s="41">
        <f t="shared" si="65"/>
        <v>51368</v>
      </c>
      <c r="R712" s="41">
        <f t="shared" si="65"/>
        <v>0</v>
      </c>
      <c r="S712" s="187"/>
    </row>
    <row r="713" spans="1:19" ht="12.75">
      <c r="A713" s="33"/>
      <c r="B713" s="33">
        <v>90001</v>
      </c>
      <c r="C713" s="33"/>
      <c r="D713" s="196" t="s">
        <v>89</v>
      </c>
      <c r="E713" s="34">
        <v>164500</v>
      </c>
      <c r="F713" s="34">
        <v>12500</v>
      </c>
      <c r="G713" s="34">
        <v>12500</v>
      </c>
      <c r="H713" s="34">
        <v>0</v>
      </c>
      <c r="I713" s="34">
        <v>12500</v>
      </c>
      <c r="J713" s="34">
        <v>0</v>
      </c>
      <c r="K713" s="34">
        <v>0</v>
      </c>
      <c r="L713" s="34">
        <v>0</v>
      </c>
      <c r="M713" s="34">
        <v>0</v>
      </c>
      <c r="N713" s="34">
        <v>0</v>
      </c>
      <c r="O713" s="34">
        <v>152000</v>
      </c>
      <c r="P713" s="34">
        <v>152000</v>
      </c>
      <c r="Q713" s="34">
        <v>0</v>
      </c>
      <c r="R713" s="34">
        <v>0</v>
      </c>
      <c r="S713" s="187"/>
    </row>
    <row r="714" spans="1:19" s="38" customFormat="1" ht="12.75">
      <c r="A714" s="40"/>
      <c r="B714" s="40"/>
      <c r="C714" s="40"/>
      <c r="D714" s="197"/>
      <c r="E714" s="41">
        <f>SUM(E716,E718,E720)</f>
        <v>62973.83</v>
      </c>
      <c r="F714" s="41">
        <f aca="true" t="shared" si="66" ref="F714:R714">SUM(F716,F718,F720)</f>
        <v>5973.83</v>
      </c>
      <c r="G714" s="41">
        <f t="shared" si="66"/>
        <v>5973.83</v>
      </c>
      <c r="H714" s="41">
        <f t="shared" si="66"/>
        <v>0</v>
      </c>
      <c r="I714" s="41">
        <f t="shared" si="66"/>
        <v>5973.83</v>
      </c>
      <c r="J714" s="41">
        <f t="shared" si="66"/>
        <v>0</v>
      </c>
      <c r="K714" s="41">
        <f t="shared" si="66"/>
        <v>0</v>
      </c>
      <c r="L714" s="41">
        <f t="shared" si="66"/>
        <v>0</v>
      </c>
      <c r="M714" s="41">
        <f t="shared" si="66"/>
        <v>0</v>
      </c>
      <c r="N714" s="41">
        <f t="shared" si="66"/>
        <v>0</v>
      </c>
      <c r="O714" s="41">
        <f t="shared" si="66"/>
        <v>57000</v>
      </c>
      <c r="P714" s="41">
        <f t="shared" si="66"/>
        <v>57000</v>
      </c>
      <c r="Q714" s="41">
        <f t="shared" si="66"/>
        <v>0</v>
      </c>
      <c r="R714" s="41">
        <f t="shared" si="66"/>
        <v>0</v>
      </c>
      <c r="S714" s="187"/>
    </row>
    <row r="715" spans="1:19" ht="12.75">
      <c r="A715" s="33"/>
      <c r="B715" s="33"/>
      <c r="C715" s="33">
        <v>4300</v>
      </c>
      <c r="D715" s="196" t="s">
        <v>50</v>
      </c>
      <c r="E715" s="34">
        <v>12500</v>
      </c>
      <c r="F715" s="34">
        <v>12500</v>
      </c>
      <c r="G715" s="34">
        <v>12500</v>
      </c>
      <c r="H715" s="34">
        <v>0</v>
      </c>
      <c r="I715" s="34">
        <v>12500</v>
      </c>
      <c r="J715" s="34">
        <v>0</v>
      </c>
      <c r="K715" s="34">
        <v>0</v>
      </c>
      <c r="L715" s="34">
        <v>0</v>
      </c>
      <c r="M715" s="34">
        <v>0</v>
      </c>
      <c r="N715" s="34">
        <v>0</v>
      </c>
      <c r="O715" s="34">
        <v>0</v>
      </c>
      <c r="P715" s="34">
        <v>0</v>
      </c>
      <c r="Q715" s="34">
        <v>0</v>
      </c>
      <c r="R715" s="34">
        <v>0</v>
      </c>
      <c r="S715" s="187"/>
    </row>
    <row r="716" spans="1:19" s="38" customFormat="1" ht="12.75">
      <c r="A716" s="40"/>
      <c r="B716" s="40"/>
      <c r="C716" s="40"/>
      <c r="D716" s="197"/>
      <c r="E716" s="41">
        <v>5973.83</v>
      </c>
      <c r="F716" s="41">
        <v>5973.83</v>
      </c>
      <c r="G716" s="41">
        <v>5973.83</v>
      </c>
      <c r="H716" s="41">
        <v>0</v>
      </c>
      <c r="I716" s="41">
        <v>5973.83</v>
      </c>
      <c r="J716" s="41">
        <v>0</v>
      </c>
      <c r="K716" s="41">
        <v>0</v>
      </c>
      <c r="L716" s="41">
        <v>0</v>
      </c>
      <c r="M716" s="41">
        <v>0</v>
      </c>
      <c r="N716" s="41">
        <v>0</v>
      </c>
      <c r="O716" s="41">
        <v>0</v>
      </c>
      <c r="P716" s="41">
        <v>0</v>
      </c>
      <c r="Q716" s="41">
        <v>0</v>
      </c>
      <c r="R716" s="41">
        <v>0</v>
      </c>
      <c r="S716" s="187"/>
    </row>
    <row r="717" spans="1:19" ht="12.75">
      <c r="A717" s="33"/>
      <c r="B717" s="33"/>
      <c r="C717" s="33">
        <v>6050</v>
      </c>
      <c r="D717" s="196" t="s">
        <v>53</v>
      </c>
      <c r="E717" s="34">
        <v>57000</v>
      </c>
      <c r="F717" s="34">
        <v>0</v>
      </c>
      <c r="G717" s="34">
        <v>0</v>
      </c>
      <c r="H717" s="34">
        <v>0</v>
      </c>
      <c r="I717" s="34">
        <v>0</v>
      </c>
      <c r="J717" s="34">
        <v>0</v>
      </c>
      <c r="K717" s="34">
        <v>0</v>
      </c>
      <c r="L717" s="34">
        <v>0</v>
      </c>
      <c r="M717" s="34">
        <v>0</v>
      </c>
      <c r="N717" s="34">
        <v>0</v>
      </c>
      <c r="O717" s="34">
        <v>57000</v>
      </c>
      <c r="P717" s="34">
        <v>57000</v>
      </c>
      <c r="Q717" s="34">
        <v>0</v>
      </c>
      <c r="R717" s="34">
        <v>0</v>
      </c>
      <c r="S717" s="187"/>
    </row>
    <row r="718" spans="1:19" s="38" customFormat="1" ht="12.75">
      <c r="A718" s="40"/>
      <c r="B718" s="40"/>
      <c r="C718" s="40"/>
      <c r="D718" s="197"/>
      <c r="E718" s="41">
        <v>57000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57000</v>
      </c>
      <c r="P718" s="41">
        <v>57000</v>
      </c>
      <c r="Q718" s="41">
        <v>0</v>
      </c>
      <c r="R718" s="41">
        <v>0</v>
      </c>
      <c r="S718" s="187"/>
    </row>
    <row r="719" spans="1:19" ht="12.75">
      <c r="A719" s="33"/>
      <c r="B719" s="33"/>
      <c r="C719" s="33">
        <v>6210</v>
      </c>
      <c r="D719" s="196" t="s">
        <v>416</v>
      </c>
      <c r="E719" s="34">
        <v>95000</v>
      </c>
      <c r="F719" s="34">
        <v>0</v>
      </c>
      <c r="G719" s="34">
        <v>0</v>
      </c>
      <c r="H719" s="34">
        <v>0</v>
      </c>
      <c r="I719" s="34">
        <v>0</v>
      </c>
      <c r="J719" s="34">
        <v>0</v>
      </c>
      <c r="K719" s="34">
        <v>0</v>
      </c>
      <c r="L719" s="34">
        <v>0</v>
      </c>
      <c r="M719" s="34">
        <v>0</v>
      </c>
      <c r="N719" s="34">
        <v>0</v>
      </c>
      <c r="O719" s="34">
        <v>95000</v>
      </c>
      <c r="P719" s="34">
        <v>95000</v>
      </c>
      <c r="Q719" s="34">
        <v>0</v>
      </c>
      <c r="R719" s="34">
        <v>0</v>
      </c>
      <c r="S719" s="187"/>
    </row>
    <row r="720" spans="1:19" s="38" customFormat="1" ht="12.75">
      <c r="A720" s="40"/>
      <c r="B720" s="40"/>
      <c r="C720" s="40"/>
      <c r="D720" s="197"/>
      <c r="E720" s="41">
        <v>0</v>
      </c>
      <c r="F720" s="41">
        <v>0</v>
      </c>
      <c r="G720" s="41">
        <v>0</v>
      </c>
      <c r="H720" s="41">
        <v>0</v>
      </c>
      <c r="I720" s="41">
        <v>0</v>
      </c>
      <c r="J720" s="41">
        <v>0</v>
      </c>
      <c r="K720" s="41">
        <v>0</v>
      </c>
      <c r="L720" s="41">
        <v>0</v>
      </c>
      <c r="M720" s="41">
        <v>0</v>
      </c>
      <c r="N720" s="41">
        <v>0</v>
      </c>
      <c r="O720" s="41">
        <v>0</v>
      </c>
      <c r="P720" s="41">
        <v>0</v>
      </c>
      <c r="Q720" s="41">
        <v>0</v>
      </c>
      <c r="R720" s="41">
        <v>0</v>
      </c>
      <c r="S720" s="187"/>
    </row>
    <row r="721" spans="1:19" ht="12.75">
      <c r="A721" s="33"/>
      <c r="B721" s="33">
        <v>90002</v>
      </c>
      <c r="C721" s="33"/>
      <c r="D721" s="196" t="s">
        <v>90</v>
      </c>
      <c r="E721" s="34">
        <v>25134</v>
      </c>
      <c r="F721" s="34">
        <v>25134</v>
      </c>
      <c r="G721" s="34">
        <v>25134</v>
      </c>
      <c r="H721" s="34">
        <v>0</v>
      </c>
      <c r="I721" s="34">
        <v>25134</v>
      </c>
      <c r="J721" s="34">
        <v>0</v>
      </c>
      <c r="K721" s="34">
        <v>0</v>
      </c>
      <c r="L721" s="34">
        <v>0</v>
      </c>
      <c r="M721" s="34">
        <v>0</v>
      </c>
      <c r="N721" s="34">
        <v>0</v>
      </c>
      <c r="O721" s="34">
        <v>0</v>
      </c>
      <c r="P721" s="34">
        <v>0</v>
      </c>
      <c r="Q721" s="34">
        <v>0</v>
      </c>
      <c r="R721" s="34">
        <v>0</v>
      </c>
      <c r="S721" s="187"/>
    </row>
    <row r="722" spans="1:19" s="38" customFormat="1" ht="12.75">
      <c r="A722" s="40"/>
      <c r="B722" s="40"/>
      <c r="C722" s="40"/>
      <c r="D722" s="197"/>
      <c r="E722" s="41">
        <f>SUM(E724,E726)</f>
        <v>3640.77</v>
      </c>
      <c r="F722" s="41">
        <f aca="true" t="shared" si="67" ref="F722:R722">SUM(F724,F726)</f>
        <v>3640.77</v>
      </c>
      <c r="G722" s="41">
        <f t="shared" si="67"/>
        <v>3640.77</v>
      </c>
      <c r="H722" s="41">
        <f t="shared" si="67"/>
        <v>0</v>
      </c>
      <c r="I722" s="41">
        <f t="shared" si="67"/>
        <v>3640.77</v>
      </c>
      <c r="J722" s="41">
        <f t="shared" si="67"/>
        <v>0</v>
      </c>
      <c r="K722" s="41">
        <f t="shared" si="67"/>
        <v>0</v>
      </c>
      <c r="L722" s="41">
        <f t="shared" si="67"/>
        <v>0</v>
      </c>
      <c r="M722" s="41">
        <f t="shared" si="67"/>
        <v>0</v>
      </c>
      <c r="N722" s="41">
        <f t="shared" si="67"/>
        <v>0</v>
      </c>
      <c r="O722" s="41">
        <f t="shared" si="67"/>
        <v>0</v>
      </c>
      <c r="P722" s="41">
        <f t="shared" si="67"/>
        <v>0</v>
      </c>
      <c r="Q722" s="41">
        <f t="shared" si="67"/>
        <v>0</v>
      </c>
      <c r="R722" s="41">
        <f t="shared" si="67"/>
        <v>0</v>
      </c>
      <c r="S722" s="187"/>
    </row>
    <row r="723" spans="1:19" ht="12.75">
      <c r="A723" s="33"/>
      <c r="B723" s="33"/>
      <c r="C723" s="33">
        <v>4210</v>
      </c>
      <c r="D723" s="196" t="s">
        <v>52</v>
      </c>
      <c r="E723" s="34">
        <v>5000</v>
      </c>
      <c r="F723" s="34">
        <v>5000</v>
      </c>
      <c r="G723" s="34">
        <v>5000</v>
      </c>
      <c r="H723" s="34">
        <v>0</v>
      </c>
      <c r="I723" s="34">
        <v>5000</v>
      </c>
      <c r="J723" s="34">
        <v>0</v>
      </c>
      <c r="K723" s="34">
        <v>0</v>
      </c>
      <c r="L723" s="34">
        <v>0</v>
      </c>
      <c r="M723" s="34">
        <v>0</v>
      </c>
      <c r="N723" s="34">
        <v>0</v>
      </c>
      <c r="O723" s="34">
        <v>0</v>
      </c>
      <c r="P723" s="34">
        <v>0</v>
      </c>
      <c r="Q723" s="34">
        <v>0</v>
      </c>
      <c r="R723" s="34">
        <v>0</v>
      </c>
      <c r="S723" s="187"/>
    </row>
    <row r="724" spans="1:19" s="38" customFormat="1" ht="12.75">
      <c r="A724" s="40"/>
      <c r="B724" s="40"/>
      <c r="C724" s="40"/>
      <c r="D724" s="197"/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187"/>
    </row>
    <row r="725" spans="1:19" ht="12.75">
      <c r="A725" s="33"/>
      <c r="B725" s="33"/>
      <c r="C725" s="33">
        <v>4300</v>
      </c>
      <c r="D725" s="196" t="s">
        <v>50</v>
      </c>
      <c r="E725" s="34">
        <v>20134</v>
      </c>
      <c r="F725" s="34">
        <v>20134</v>
      </c>
      <c r="G725" s="34">
        <v>20134</v>
      </c>
      <c r="H725" s="34">
        <v>0</v>
      </c>
      <c r="I725" s="34">
        <v>20134</v>
      </c>
      <c r="J725" s="34">
        <v>0</v>
      </c>
      <c r="K725" s="34">
        <v>0</v>
      </c>
      <c r="L725" s="34">
        <v>0</v>
      </c>
      <c r="M725" s="34">
        <v>0</v>
      </c>
      <c r="N725" s="34">
        <v>0</v>
      </c>
      <c r="O725" s="34">
        <v>0</v>
      </c>
      <c r="P725" s="34">
        <v>0</v>
      </c>
      <c r="Q725" s="34">
        <v>0</v>
      </c>
      <c r="R725" s="34">
        <v>0</v>
      </c>
      <c r="S725" s="187"/>
    </row>
    <row r="726" spans="1:19" s="38" customFormat="1" ht="12.75">
      <c r="A726" s="40"/>
      <c r="B726" s="40"/>
      <c r="C726" s="40"/>
      <c r="D726" s="197"/>
      <c r="E726" s="41">
        <v>3640.77</v>
      </c>
      <c r="F726" s="41">
        <v>3640.77</v>
      </c>
      <c r="G726" s="41">
        <v>3640.77</v>
      </c>
      <c r="H726" s="41">
        <v>0</v>
      </c>
      <c r="I726" s="41">
        <v>3640.77</v>
      </c>
      <c r="J726" s="41">
        <v>0</v>
      </c>
      <c r="K726" s="41">
        <v>0</v>
      </c>
      <c r="L726" s="41">
        <v>0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0</v>
      </c>
      <c r="S726" s="187"/>
    </row>
    <row r="727" spans="1:19" ht="12.75">
      <c r="A727" s="33"/>
      <c r="B727" s="33">
        <v>90003</v>
      </c>
      <c r="C727" s="33"/>
      <c r="D727" s="196" t="s">
        <v>91</v>
      </c>
      <c r="E727" s="34">
        <v>322500</v>
      </c>
      <c r="F727" s="34">
        <v>322500</v>
      </c>
      <c r="G727" s="34">
        <v>322500</v>
      </c>
      <c r="H727" s="34">
        <v>0</v>
      </c>
      <c r="I727" s="34">
        <v>322500</v>
      </c>
      <c r="J727" s="34">
        <v>0</v>
      </c>
      <c r="K727" s="34">
        <v>0</v>
      </c>
      <c r="L727" s="34">
        <v>0</v>
      </c>
      <c r="M727" s="34">
        <v>0</v>
      </c>
      <c r="N727" s="34">
        <v>0</v>
      </c>
      <c r="O727" s="34">
        <v>0</v>
      </c>
      <c r="P727" s="34">
        <v>0</v>
      </c>
      <c r="Q727" s="34">
        <v>0</v>
      </c>
      <c r="R727" s="34">
        <v>0</v>
      </c>
      <c r="S727" s="187"/>
    </row>
    <row r="728" spans="1:19" s="38" customFormat="1" ht="12.75">
      <c r="A728" s="40"/>
      <c r="B728" s="40"/>
      <c r="C728" s="40"/>
      <c r="D728" s="197"/>
      <c r="E728" s="41">
        <f>SUM(E730,E732)</f>
        <v>177254.18</v>
      </c>
      <c r="F728" s="41">
        <f aca="true" t="shared" si="68" ref="F728:R728">SUM(F730,F732)</f>
        <v>177254.18</v>
      </c>
      <c r="G728" s="41">
        <f t="shared" si="68"/>
        <v>177254.18</v>
      </c>
      <c r="H728" s="41">
        <f t="shared" si="68"/>
        <v>0</v>
      </c>
      <c r="I728" s="41">
        <f t="shared" si="68"/>
        <v>177254.18</v>
      </c>
      <c r="J728" s="41">
        <f t="shared" si="68"/>
        <v>0</v>
      </c>
      <c r="K728" s="41">
        <f t="shared" si="68"/>
        <v>0</v>
      </c>
      <c r="L728" s="41">
        <f t="shared" si="68"/>
        <v>0</v>
      </c>
      <c r="M728" s="41">
        <f t="shared" si="68"/>
        <v>0</v>
      </c>
      <c r="N728" s="41">
        <f t="shared" si="68"/>
        <v>0</v>
      </c>
      <c r="O728" s="41">
        <f t="shared" si="68"/>
        <v>0</v>
      </c>
      <c r="P728" s="41">
        <f t="shared" si="68"/>
        <v>0</v>
      </c>
      <c r="Q728" s="41">
        <f t="shared" si="68"/>
        <v>0</v>
      </c>
      <c r="R728" s="41">
        <f t="shared" si="68"/>
        <v>0</v>
      </c>
      <c r="S728" s="187"/>
    </row>
    <row r="729" spans="1:19" ht="12.75">
      <c r="A729" s="33"/>
      <c r="B729" s="33"/>
      <c r="C729" s="33">
        <v>4210</v>
      </c>
      <c r="D729" s="196" t="s">
        <v>52</v>
      </c>
      <c r="E729" s="34">
        <v>2500</v>
      </c>
      <c r="F729" s="34">
        <v>2500</v>
      </c>
      <c r="G729" s="34">
        <v>2500</v>
      </c>
      <c r="H729" s="34">
        <v>0</v>
      </c>
      <c r="I729" s="34">
        <v>2500</v>
      </c>
      <c r="J729" s="34">
        <v>0</v>
      </c>
      <c r="K729" s="34">
        <v>0</v>
      </c>
      <c r="L729" s="34">
        <v>0</v>
      </c>
      <c r="M729" s="34">
        <v>0</v>
      </c>
      <c r="N729" s="34">
        <v>0</v>
      </c>
      <c r="O729" s="34">
        <v>0</v>
      </c>
      <c r="P729" s="34">
        <v>0</v>
      </c>
      <c r="Q729" s="34">
        <v>0</v>
      </c>
      <c r="R729" s="34">
        <v>0</v>
      </c>
      <c r="S729" s="187"/>
    </row>
    <row r="730" spans="1:19" s="38" customFormat="1" ht="12.75">
      <c r="A730" s="40"/>
      <c r="B730" s="40"/>
      <c r="C730" s="40"/>
      <c r="D730" s="197"/>
      <c r="E730" s="41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  <c r="L730" s="41">
        <v>0</v>
      </c>
      <c r="M730" s="41">
        <v>0</v>
      </c>
      <c r="N730" s="41">
        <v>0</v>
      </c>
      <c r="O730" s="41">
        <v>0</v>
      </c>
      <c r="P730" s="41">
        <v>0</v>
      </c>
      <c r="Q730" s="41">
        <v>0</v>
      </c>
      <c r="R730" s="41">
        <v>0</v>
      </c>
      <c r="S730" s="187"/>
    </row>
    <row r="731" spans="1:19" ht="12.75">
      <c r="A731" s="33"/>
      <c r="B731" s="33"/>
      <c r="C731" s="33">
        <v>4300</v>
      </c>
      <c r="D731" s="196" t="s">
        <v>50</v>
      </c>
      <c r="E731" s="34">
        <v>320000</v>
      </c>
      <c r="F731" s="34">
        <v>320000</v>
      </c>
      <c r="G731" s="34">
        <v>320000</v>
      </c>
      <c r="H731" s="34">
        <v>0</v>
      </c>
      <c r="I731" s="34">
        <v>320000</v>
      </c>
      <c r="J731" s="34">
        <v>0</v>
      </c>
      <c r="K731" s="34">
        <v>0</v>
      </c>
      <c r="L731" s="34">
        <v>0</v>
      </c>
      <c r="M731" s="34">
        <v>0</v>
      </c>
      <c r="N731" s="34">
        <v>0</v>
      </c>
      <c r="O731" s="34">
        <v>0</v>
      </c>
      <c r="P731" s="34">
        <v>0</v>
      </c>
      <c r="Q731" s="34">
        <v>0</v>
      </c>
      <c r="R731" s="34">
        <v>0</v>
      </c>
      <c r="S731" s="187"/>
    </row>
    <row r="732" spans="1:19" s="38" customFormat="1" ht="12.75">
      <c r="A732" s="40"/>
      <c r="B732" s="40"/>
      <c r="C732" s="40"/>
      <c r="D732" s="197"/>
      <c r="E732" s="41">
        <v>177254.18</v>
      </c>
      <c r="F732" s="41">
        <v>177254.18</v>
      </c>
      <c r="G732" s="41">
        <v>177254.18</v>
      </c>
      <c r="H732" s="41">
        <v>0</v>
      </c>
      <c r="I732" s="41">
        <v>177254.18</v>
      </c>
      <c r="J732" s="41">
        <v>0</v>
      </c>
      <c r="K732" s="41">
        <v>0</v>
      </c>
      <c r="L732" s="41">
        <v>0</v>
      </c>
      <c r="M732" s="41">
        <v>0</v>
      </c>
      <c r="N732" s="41">
        <v>0</v>
      </c>
      <c r="O732" s="41">
        <v>0</v>
      </c>
      <c r="P732" s="41">
        <v>0</v>
      </c>
      <c r="Q732" s="41">
        <v>0</v>
      </c>
      <c r="R732" s="41">
        <v>0</v>
      </c>
      <c r="S732" s="187"/>
    </row>
    <row r="733" spans="1:19" ht="12.75">
      <c r="A733" s="33"/>
      <c r="B733" s="33">
        <v>90004</v>
      </c>
      <c r="C733" s="33"/>
      <c r="D733" s="196" t="s">
        <v>92</v>
      </c>
      <c r="E733" s="34">
        <v>87157</v>
      </c>
      <c r="F733" s="34">
        <v>80800</v>
      </c>
      <c r="G733" s="34">
        <v>80800</v>
      </c>
      <c r="H733" s="34">
        <v>0</v>
      </c>
      <c r="I733" s="34">
        <v>80800</v>
      </c>
      <c r="J733" s="34">
        <v>0</v>
      </c>
      <c r="K733" s="34">
        <v>0</v>
      </c>
      <c r="L733" s="34">
        <v>0</v>
      </c>
      <c r="M733" s="34">
        <v>0</v>
      </c>
      <c r="N733" s="34">
        <v>0</v>
      </c>
      <c r="O733" s="34">
        <v>6357</v>
      </c>
      <c r="P733" s="34">
        <v>6357</v>
      </c>
      <c r="Q733" s="34">
        <v>0</v>
      </c>
      <c r="R733" s="34">
        <v>0</v>
      </c>
      <c r="S733" s="187"/>
    </row>
    <row r="734" spans="1:19" s="38" customFormat="1" ht="12.75">
      <c r="A734" s="40"/>
      <c r="B734" s="40"/>
      <c r="C734" s="40"/>
      <c r="D734" s="197"/>
      <c r="E734" s="41">
        <f>SUM(E736,E738,E740)</f>
        <v>24835.64</v>
      </c>
      <c r="F734" s="41">
        <f aca="true" t="shared" si="69" ref="F734:R734">SUM(F736,F738,F740)</f>
        <v>24835.64</v>
      </c>
      <c r="G734" s="41">
        <f t="shared" si="69"/>
        <v>24835.64</v>
      </c>
      <c r="H734" s="41">
        <f t="shared" si="69"/>
        <v>0</v>
      </c>
      <c r="I734" s="41">
        <f t="shared" si="69"/>
        <v>24835.64</v>
      </c>
      <c r="J734" s="41">
        <f t="shared" si="69"/>
        <v>0</v>
      </c>
      <c r="K734" s="41">
        <f t="shared" si="69"/>
        <v>0</v>
      </c>
      <c r="L734" s="41">
        <f t="shared" si="69"/>
        <v>0</v>
      </c>
      <c r="M734" s="41">
        <f t="shared" si="69"/>
        <v>0</v>
      </c>
      <c r="N734" s="41">
        <f t="shared" si="69"/>
        <v>0</v>
      </c>
      <c r="O734" s="41">
        <f t="shared" si="69"/>
        <v>0</v>
      </c>
      <c r="P734" s="41">
        <f t="shared" si="69"/>
        <v>0</v>
      </c>
      <c r="Q734" s="41">
        <f t="shared" si="69"/>
        <v>0</v>
      </c>
      <c r="R734" s="41">
        <f t="shared" si="69"/>
        <v>0</v>
      </c>
      <c r="S734" s="187"/>
    </row>
    <row r="735" spans="1:19" ht="12.75">
      <c r="A735" s="33"/>
      <c r="B735" s="33"/>
      <c r="C735" s="33">
        <v>4210</v>
      </c>
      <c r="D735" s="196" t="s">
        <v>52</v>
      </c>
      <c r="E735" s="34">
        <v>6200</v>
      </c>
      <c r="F735" s="34">
        <v>6200</v>
      </c>
      <c r="G735" s="34">
        <v>6200</v>
      </c>
      <c r="H735" s="34">
        <v>0</v>
      </c>
      <c r="I735" s="34">
        <v>6200</v>
      </c>
      <c r="J735" s="34">
        <v>0</v>
      </c>
      <c r="K735" s="34">
        <v>0</v>
      </c>
      <c r="L735" s="34">
        <v>0</v>
      </c>
      <c r="M735" s="34">
        <v>0</v>
      </c>
      <c r="N735" s="34">
        <v>0</v>
      </c>
      <c r="O735" s="34">
        <v>0</v>
      </c>
      <c r="P735" s="34">
        <v>0</v>
      </c>
      <c r="Q735" s="34">
        <v>0</v>
      </c>
      <c r="R735" s="34">
        <v>0</v>
      </c>
      <c r="S735" s="187"/>
    </row>
    <row r="736" spans="1:19" s="38" customFormat="1" ht="12.75">
      <c r="A736" s="40"/>
      <c r="B736" s="40"/>
      <c r="C736" s="40"/>
      <c r="D736" s="197"/>
      <c r="E736" s="41">
        <v>3297.04</v>
      </c>
      <c r="F736" s="41">
        <v>3297.04</v>
      </c>
      <c r="G736" s="41">
        <v>3297.04</v>
      </c>
      <c r="H736" s="41">
        <v>0</v>
      </c>
      <c r="I736" s="41">
        <v>3297.04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0</v>
      </c>
      <c r="S736" s="187"/>
    </row>
    <row r="737" spans="1:19" ht="12.75">
      <c r="A737" s="33"/>
      <c r="B737" s="33"/>
      <c r="C737" s="33">
        <v>4300</v>
      </c>
      <c r="D737" s="196" t="s">
        <v>50</v>
      </c>
      <c r="E737" s="34">
        <v>74600</v>
      </c>
      <c r="F737" s="34">
        <v>74600</v>
      </c>
      <c r="G737" s="34">
        <v>74600</v>
      </c>
      <c r="H737" s="34">
        <v>0</v>
      </c>
      <c r="I737" s="34">
        <v>74600</v>
      </c>
      <c r="J737" s="34">
        <v>0</v>
      </c>
      <c r="K737" s="34">
        <v>0</v>
      </c>
      <c r="L737" s="34">
        <v>0</v>
      </c>
      <c r="M737" s="34">
        <v>0</v>
      </c>
      <c r="N737" s="34">
        <v>0</v>
      </c>
      <c r="O737" s="34">
        <v>0</v>
      </c>
      <c r="P737" s="34">
        <v>0</v>
      </c>
      <c r="Q737" s="34">
        <v>0</v>
      </c>
      <c r="R737" s="34">
        <v>0</v>
      </c>
      <c r="S737" s="187"/>
    </row>
    <row r="738" spans="1:19" s="38" customFormat="1" ht="12.75">
      <c r="A738" s="40"/>
      <c r="B738" s="40"/>
      <c r="C738" s="40"/>
      <c r="D738" s="197"/>
      <c r="E738" s="41">
        <v>21538.6</v>
      </c>
      <c r="F738" s="41">
        <v>21538.6</v>
      </c>
      <c r="G738" s="41">
        <v>21538.6</v>
      </c>
      <c r="H738" s="41">
        <v>0</v>
      </c>
      <c r="I738" s="41">
        <v>21538.6</v>
      </c>
      <c r="J738" s="41">
        <v>0</v>
      </c>
      <c r="K738" s="41">
        <v>0</v>
      </c>
      <c r="L738" s="41">
        <v>0</v>
      </c>
      <c r="M738" s="41">
        <v>0</v>
      </c>
      <c r="N738" s="41">
        <v>0</v>
      </c>
      <c r="O738" s="41">
        <v>0</v>
      </c>
      <c r="P738" s="41">
        <v>0</v>
      </c>
      <c r="Q738" s="41">
        <v>0</v>
      </c>
      <c r="R738" s="41">
        <v>0</v>
      </c>
      <c r="S738" s="187"/>
    </row>
    <row r="739" spans="1:19" ht="12.75">
      <c r="A739" s="33"/>
      <c r="B739" s="33"/>
      <c r="C739" s="33">
        <v>6050</v>
      </c>
      <c r="D739" s="196" t="s">
        <v>53</v>
      </c>
      <c r="E739" s="34">
        <v>6357</v>
      </c>
      <c r="F739" s="34">
        <v>0</v>
      </c>
      <c r="G739" s="34">
        <v>0</v>
      </c>
      <c r="H739" s="34">
        <v>0</v>
      </c>
      <c r="I739" s="34">
        <v>0</v>
      </c>
      <c r="J739" s="34">
        <v>0</v>
      </c>
      <c r="K739" s="34">
        <v>0</v>
      </c>
      <c r="L739" s="34">
        <v>0</v>
      </c>
      <c r="M739" s="34">
        <v>0</v>
      </c>
      <c r="N739" s="34">
        <v>0</v>
      </c>
      <c r="O739" s="34">
        <v>6357</v>
      </c>
      <c r="P739" s="34">
        <v>6357</v>
      </c>
      <c r="Q739" s="34">
        <v>0</v>
      </c>
      <c r="R739" s="34">
        <v>0</v>
      </c>
      <c r="S739" s="187"/>
    </row>
    <row r="740" spans="1:19" s="38" customFormat="1" ht="12.75">
      <c r="A740" s="40"/>
      <c r="B740" s="40"/>
      <c r="C740" s="40"/>
      <c r="D740" s="197"/>
      <c r="E740" s="41">
        <v>0</v>
      </c>
      <c r="F740" s="41">
        <v>0</v>
      </c>
      <c r="G740" s="41">
        <v>0</v>
      </c>
      <c r="H740" s="41">
        <v>0</v>
      </c>
      <c r="I740" s="41">
        <v>0</v>
      </c>
      <c r="J740" s="41">
        <v>0</v>
      </c>
      <c r="K740" s="41">
        <v>0</v>
      </c>
      <c r="L740" s="41">
        <v>0</v>
      </c>
      <c r="M740" s="41">
        <v>0</v>
      </c>
      <c r="N740" s="41">
        <v>0</v>
      </c>
      <c r="O740" s="41">
        <v>0</v>
      </c>
      <c r="P740" s="41">
        <v>0</v>
      </c>
      <c r="Q740" s="41">
        <v>0</v>
      </c>
      <c r="R740" s="41">
        <v>0</v>
      </c>
      <c r="S740" s="187"/>
    </row>
    <row r="741" spans="1:19" ht="12.75">
      <c r="A741" s="33"/>
      <c r="B741" s="33">
        <v>90013</v>
      </c>
      <c r="C741" s="33"/>
      <c r="D741" s="196" t="s">
        <v>93</v>
      </c>
      <c r="E741" s="34">
        <v>20925</v>
      </c>
      <c r="F741" s="34">
        <v>20925</v>
      </c>
      <c r="G741" s="34">
        <v>20925</v>
      </c>
      <c r="H741" s="34">
        <v>0</v>
      </c>
      <c r="I741" s="34">
        <v>20925</v>
      </c>
      <c r="J741" s="34">
        <v>0</v>
      </c>
      <c r="K741" s="34">
        <v>0</v>
      </c>
      <c r="L741" s="34">
        <v>0</v>
      </c>
      <c r="M741" s="34">
        <v>0</v>
      </c>
      <c r="N741" s="34">
        <v>0</v>
      </c>
      <c r="O741" s="34">
        <v>0</v>
      </c>
      <c r="P741" s="34">
        <v>0</v>
      </c>
      <c r="Q741" s="34">
        <v>0</v>
      </c>
      <c r="R741" s="34">
        <v>0</v>
      </c>
      <c r="S741" s="187"/>
    </row>
    <row r="742" spans="1:19" s="38" customFormat="1" ht="12.75">
      <c r="A742" s="40"/>
      <c r="B742" s="40"/>
      <c r="C742" s="40"/>
      <c r="D742" s="197"/>
      <c r="E742" s="41">
        <f>SUM(E744)</f>
        <v>9394.67</v>
      </c>
      <c r="F742" s="41">
        <f aca="true" t="shared" si="70" ref="F742:R742">SUM(F744)</f>
        <v>9394.67</v>
      </c>
      <c r="G742" s="41">
        <f t="shared" si="70"/>
        <v>9394.67</v>
      </c>
      <c r="H742" s="41">
        <f t="shared" si="70"/>
        <v>0</v>
      </c>
      <c r="I742" s="41">
        <f t="shared" si="70"/>
        <v>9394.67</v>
      </c>
      <c r="J742" s="41">
        <f t="shared" si="70"/>
        <v>0</v>
      </c>
      <c r="K742" s="41">
        <f t="shared" si="70"/>
        <v>0</v>
      </c>
      <c r="L742" s="41">
        <f t="shared" si="70"/>
        <v>0</v>
      </c>
      <c r="M742" s="41">
        <f t="shared" si="70"/>
        <v>0</v>
      </c>
      <c r="N742" s="41">
        <f t="shared" si="70"/>
        <v>0</v>
      </c>
      <c r="O742" s="41">
        <f t="shared" si="70"/>
        <v>0</v>
      </c>
      <c r="P742" s="41">
        <f t="shared" si="70"/>
        <v>0</v>
      </c>
      <c r="Q742" s="41">
        <f t="shared" si="70"/>
        <v>0</v>
      </c>
      <c r="R742" s="41">
        <f t="shared" si="70"/>
        <v>0</v>
      </c>
      <c r="S742" s="187"/>
    </row>
    <row r="743" spans="1:19" ht="12.75">
      <c r="A743" s="33"/>
      <c r="B743" s="33"/>
      <c r="C743" s="33">
        <v>4300</v>
      </c>
      <c r="D743" s="196" t="s">
        <v>50</v>
      </c>
      <c r="E743" s="34">
        <v>20925</v>
      </c>
      <c r="F743" s="34">
        <v>20925</v>
      </c>
      <c r="G743" s="34">
        <v>20925</v>
      </c>
      <c r="H743" s="34">
        <v>0</v>
      </c>
      <c r="I743" s="34">
        <v>20925</v>
      </c>
      <c r="J743" s="34">
        <v>0</v>
      </c>
      <c r="K743" s="34">
        <v>0</v>
      </c>
      <c r="L743" s="34">
        <v>0</v>
      </c>
      <c r="M743" s="34">
        <v>0</v>
      </c>
      <c r="N743" s="34">
        <v>0</v>
      </c>
      <c r="O743" s="34">
        <v>0</v>
      </c>
      <c r="P743" s="34">
        <v>0</v>
      </c>
      <c r="Q743" s="34">
        <v>0</v>
      </c>
      <c r="R743" s="34">
        <v>0</v>
      </c>
      <c r="S743" s="187"/>
    </row>
    <row r="744" spans="1:19" s="38" customFormat="1" ht="12.75">
      <c r="A744" s="40"/>
      <c r="B744" s="40"/>
      <c r="C744" s="40"/>
      <c r="D744" s="197"/>
      <c r="E744" s="41">
        <v>9394.67</v>
      </c>
      <c r="F744" s="41">
        <v>9394.67</v>
      </c>
      <c r="G744" s="41">
        <v>9394.67</v>
      </c>
      <c r="H744" s="41">
        <v>0</v>
      </c>
      <c r="I744" s="41">
        <v>9394.67</v>
      </c>
      <c r="J744" s="41">
        <v>0</v>
      </c>
      <c r="K744" s="41">
        <v>0</v>
      </c>
      <c r="L744" s="41">
        <v>0</v>
      </c>
      <c r="M744" s="41">
        <v>0</v>
      </c>
      <c r="N744" s="41">
        <v>0</v>
      </c>
      <c r="O744" s="41">
        <v>0</v>
      </c>
      <c r="P744" s="41">
        <v>0</v>
      </c>
      <c r="Q744" s="41">
        <v>0</v>
      </c>
      <c r="R744" s="41">
        <v>0</v>
      </c>
      <c r="S744" s="187"/>
    </row>
    <row r="745" spans="1:19" ht="12.75">
      <c r="A745" s="33"/>
      <c r="B745" s="33">
        <v>90015</v>
      </c>
      <c r="C745" s="33"/>
      <c r="D745" s="196" t="s">
        <v>94</v>
      </c>
      <c r="E745" s="34">
        <v>504663</v>
      </c>
      <c r="F745" s="34">
        <v>504663</v>
      </c>
      <c r="G745" s="34">
        <v>504663</v>
      </c>
      <c r="H745" s="34">
        <v>0</v>
      </c>
      <c r="I745" s="34">
        <v>504663</v>
      </c>
      <c r="J745" s="34">
        <v>0</v>
      </c>
      <c r="K745" s="34">
        <v>0</v>
      </c>
      <c r="L745" s="34">
        <v>0</v>
      </c>
      <c r="M745" s="34">
        <v>0</v>
      </c>
      <c r="N745" s="34">
        <v>0</v>
      </c>
      <c r="O745" s="34">
        <v>0</v>
      </c>
      <c r="P745" s="34">
        <v>0</v>
      </c>
      <c r="Q745" s="34">
        <v>0</v>
      </c>
      <c r="R745" s="34">
        <v>0</v>
      </c>
      <c r="S745" s="187"/>
    </row>
    <row r="746" spans="1:19" s="38" customFormat="1" ht="12.75">
      <c r="A746" s="40"/>
      <c r="B746" s="40"/>
      <c r="C746" s="40"/>
      <c r="D746" s="197"/>
      <c r="E746" s="41">
        <f>SUM(E748,E750,E752,E754)</f>
        <v>266646.6</v>
      </c>
      <c r="F746" s="41">
        <f aca="true" t="shared" si="71" ref="F746:R746">SUM(F748,F750,F752,F754)</f>
        <v>266646.6</v>
      </c>
      <c r="G746" s="41">
        <f t="shared" si="71"/>
        <v>266646.6</v>
      </c>
      <c r="H746" s="41">
        <f t="shared" si="71"/>
        <v>0</v>
      </c>
      <c r="I746" s="41">
        <f t="shared" si="71"/>
        <v>266646.6</v>
      </c>
      <c r="J746" s="41">
        <f t="shared" si="71"/>
        <v>0</v>
      </c>
      <c r="K746" s="41">
        <f t="shared" si="71"/>
        <v>0</v>
      </c>
      <c r="L746" s="41">
        <f t="shared" si="71"/>
        <v>0</v>
      </c>
      <c r="M746" s="41">
        <f t="shared" si="71"/>
        <v>0</v>
      </c>
      <c r="N746" s="41">
        <f t="shared" si="71"/>
        <v>0</v>
      </c>
      <c r="O746" s="41">
        <f t="shared" si="71"/>
        <v>0</v>
      </c>
      <c r="P746" s="41">
        <f t="shared" si="71"/>
        <v>0</v>
      </c>
      <c r="Q746" s="41">
        <f t="shared" si="71"/>
        <v>0</v>
      </c>
      <c r="R746" s="41">
        <f t="shared" si="71"/>
        <v>0</v>
      </c>
      <c r="S746" s="187"/>
    </row>
    <row r="747" spans="1:19" ht="12.75">
      <c r="A747" s="33"/>
      <c r="B747" s="33"/>
      <c r="C747" s="33">
        <v>4210</v>
      </c>
      <c r="D747" s="196" t="s">
        <v>52</v>
      </c>
      <c r="E747" s="34">
        <v>2100</v>
      </c>
      <c r="F747" s="34">
        <v>2100</v>
      </c>
      <c r="G747" s="34">
        <v>2100</v>
      </c>
      <c r="H747" s="34">
        <v>0</v>
      </c>
      <c r="I747" s="34">
        <v>2100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0</v>
      </c>
      <c r="R747" s="34">
        <v>0</v>
      </c>
      <c r="S747" s="187"/>
    </row>
    <row r="748" spans="1:19" s="38" customFormat="1" ht="12.75">
      <c r="A748" s="40"/>
      <c r="B748" s="40"/>
      <c r="C748" s="40"/>
      <c r="D748" s="197"/>
      <c r="E748" s="41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0</v>
      </c>
      <c r="S748" s="187"/>
    </row>
    <row r="749" spans="1:19" ht="12.75">
      <c r="A749" s="33"/>
      <c r="B749" s="33"/>
      <c r="C749" s="33">
        <v>4260</v>
      </c>
      <c r="D749" s="196" t="s">
        <v>55</v>
      </c>
      <c r="E749" s="34">
        <v>292133</v>
      </c>
      <c r="F749" s="34">
        <v>292133</v>
      </c>
      <c r="G749" s="34">
        <v>292133</v>
      </c>
      <c r="H749" s="34">
        <v>0</v>
      </c>
      <c r="I749" s="34">
        <v>292133</v>
      </c>
      <c r="J749" s="34">
        <v>0</v>
      </c>
      <c r="K749" s="34">
        <v>0</v>
      </c>
      <c r="L749" s="34">
        <v>0</v>
      </c>
      <c r="M749" s="34">
        <v>0</v>
      </c>
      <c r="N749" s="34">
        <v>0</v>
      </c>
      <c r="O749" s="34">
        <v>0</v>
      </c>
      <c r="P749" s="34">
        <v>0</v>
      </c>
      <c r="Q749" s="34">
        <v>0</v>
      </c>
      <c r="R749" s="34">
        <v>0</v>
      </c>
      <c r="S749" s="187"/>
    </row>
    <row r="750" spans="1:19" s="38" customFormat="1" ht="12.75">
      <c r="A750" s="40"/>
      <c r="B750" s="40"/>
      <c r="C750" s="40"/>
      <c r="D750" s="197"/>
      <c r="E750" s="41">
        <v>165725.1</v>
      </c>
      <c r="F750" s="41">
        <v>165725.1</v>
      </c>
      <c r="G750" s="41">
        <v>165725.1</v>
      </c>
      <c r="H750" s="41">
        <v>0</v>
      </c>
      <c r="I750" s="41">
        <v>165725.1</v>
      </c>
      <c r="J750" s="41">
        <v>0</v>
      </c>
      <c r="K750" s="41">
        <v>0</v>
      </c>
      <c r="L750" s="41">
        <v>0</v>
      </c>
      <c r="M750" s="41">
        <v>0</v>
      </c>
      <c r="N750" s="41">
        <v>0</v>
      </c>
      <c r="O750" s="41">
        <v>0</v>
      </c>
      <c r="P750" s="41">
        <v>0</v>
      </c>
      <c r="Q750" s="41">
        <v>0</v>
      </c>
      <c r="R750" s="41">
        <v>0</v>
      </c>
      <c r="S750" s="187"/>
    </row>
    <row r="751" spans="1:19" ht="12.75">
      <c r="A751" s="33"/>
      <c r="B751" s="33"/>
      <c r="C751" s="33">
        <v>4270</v>
      </c>
      <c r="D751" s="196" t="s">
        <v>54</v>
      </c>
      <c r="E751" s="34">
        <v>205000</v>
      </c>
      <c r="F751" s="34">
        <v>205000</v>
      </c>
      <c r="G751" s="34">
        <v>205000</v>
      </c>
      <c r="H751" s="34">
        <v>0</v>
      </c>
      <c r="I751" s="34">
        <v>205000</v>
      </c>
      <c r="J751" s="34">
        <v>0</v>
      </c>
      <c r="K751" s="34">
        <v>0</v>
      </c>
      <c r="L751" s="34">
        <v>0</v>
      </c>
      <c r="M751" s="34">
        <v>0</v>
      </c>
      <c r="N751" s="34">
        <v>0</v>
      </c>
      <c r="O751" s="34">
        <v>0</v>
      </c>
      <c r="P751" s="34">
        <v>0</v>
      </c>
      <c r="Q751" s="34">
        <v>0</v>
      </c>
      <c r="R751" s="34">
        <v>0</v>
      </c>
      <c r="S751" s="187"/>
    </row>
    <row r="752" spans="1:19" s="38" customFormat="1" ht="12.75">
      <c r="A752" s="40"/>
      <c r="B752" s="40"/>
      <c r="C752" s="40"/>
      <c r="D752" s="197"/>
      <c r="E752" s="41">
        <v>100914.12</v>
      </c>
      <c r="F752" s="41">
        <v>100914.12</v>
      </c>
      <c r="G752" s="41">
        <v>100914.12</v>
      </c>
      <c r="H752" s="41">
        <v>0</v>
      </c>
      <c r="I752" s="41">
        <v>100914.12</v>
      </c>
      <c r="J752" s="41">
        <v>0</v>
      </c>
      <c r="K752" s="41">
        <v>0</v>
      </c>
      <c r="L752" s="41">
        <v>0</v>
      </c>
      <c r="M752" s="41">
        <v>0</v>
      </c>
      <c r="N752" s="41">
        <v>0</v>
      </c>
      <c r="O752" s="41">
        <v>0</v>
      </c>
      <c r="P752" s="41">
        <v>0</v>
      </c>
      <c r="Q752" s="41">
        <v>0</v>
      </c>
      <c r="R752" s="41">
        <v>0</v>
      </c>
      <c r="S752" s="187"/>
    </row>
    <row r="753" spans="1:19" ht="12.75">
      <c r="A753" s="33"/>
      <c r="B753" s="33"/>
      <c r="C753" s="33">
        <v>4300</v>
      </c>
      <c r="D753" s="196" t="s">
        <v>50</v>
      </c>
      <c r="E753" s="34">
        <v>5430</v>
      </c>
      <c r="F753" s="34">
        <v>5430</v>
      </c>
      <c r="G753" s="34">
        <v>5430</v>
      </c>
      <c r="H753" s="34">
        <v>0</v>
      </c>
      <c r="I753" s="34">
        <v>5430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v>0</v>
      </c>
      <c r="P753" s="34">
        <v>0</v>
      </c>
      <c r="Q753" s="34">
        <v>0</v>
      </c>
      <c r="R753" s="34">
        <v>0</v>
      </c>
      <c r="S753" s="187"/>
    </row>
    <row r="754" spans="1:19" s="38" customFormat="1" ht="12.75">
      <c r="A754" s="40"/>
      <c r="B754" s="40"/>
      <c r="C754" s="40"/>
      <c r="D754" s="197"/>
      <c r="E754" s="41">
        <v>7.38</v>
      </c>
      <c r="F754" s="41">
        <v>7.38</v>
      </c>
      <c r="G754" s="41">
        <v>7.38</v>
      </c>
      <c r="H754" s="41">
        <v>0</v>
      </c>
      <c r="I754" s="41">
        <v>7.38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187"/>
    </row>
    <row r="755" spans="1:19" ht="12.75">
      <c r="A755" s="33"/>
      <c r="B755" s="33">
        <v>90095</v>
      </c>
      <c r="C755" s="33"/>
      <c r="D755" s="196" t="s">
        <v>4</v>
      </c>
      <c r="E755" s="34">
        <v>220469</v>
      </c>
      <c r="F755" s="34">
        <v>102599</v>
      </c>
      <c r="G755" s="34">
        <v>102599</v>
      </c>
      <c r="H755" s="34">
        <v>16596</v>
      </c>
      <c r="I755" s="34">
        <v>86003</v>
      </c>
      <c r="J755" s="34">
        <v>0</v>
      </c>
      <c r="K755" s="34">
        <v>0</v>
      </c>
      <c r="L755" s="34">
        <v>0</v>
      </c>
      <c r="M755" s="34">
        <v>0</v>
      </c>
      <c r="N755" s="34">
        <v>0</v>
      </c>
      <c r="O755" s="34">
        <v>117870</v>
      </c>
      <c r="P755" s="34">
        <v>117870</v>
      </c>
      <c r="Q755" s="34">
        <v>51368</v>
      </c>
      <c r="R755" s="34">
        <v>0</v>
      </c>
      <c r="S755" s="187"/>
    </row>
    <row r="756" spans="1:19" s="38" customFormat="1" ht="12.75">
      <c r="A756" s="40"/>
      <c r="B756" s="40"/>
      <c r="C756" s="40"/>
      <c r="D756" s="197"/>
      <c r="E756" s="41">
        <f>SUM(E758,E760,E762,E764,E766,E768,E770,E772)</f>
        <v>103561.66</v>
      </c>
      <c r="F756" s="41">
        <f aca="true" t="shared" si="72" ref="F756:R756">SUM(F758,F760,F762,F764,F766,F768,F770,F772)</f>
        <v>12435.66</v>
      </c>
      <c r="G756" s="41">
        <f t="shared" si="72"/>
        <v>12435.66</v>
      </c>
      <c r="H756" s="41">
        <f t="shared" si="72"/>
        <v>8389.68</v>
      </c>
      <c r="I756" s="41">
        <f t="shared" si="72"/>
        <v>4045.98</v>
      </c>
      <c r="J756" s="41">
        <f t="shared" si="72"/>
        <v>0</v>
      </c>
      <c r="K756" s="41">
        <f t="shared" si="72"/>
        <v>0</v>
      </c>
      <c r="L756" s="41">
        <f t="shared" si="72"/>
        <v>0</v>
      </c>
      <c r="M756" s="41">
        <f t="shared" si="72"/>
        <v>0</v>
      </c>
      <c r="N756" s="41">
        <f t="shared" si="72"/>
        <v>0</v>
      </c>
      <c r="O756" s="41">
        <f t="shared" si="72"/>
        <v>91126</v>
      </c>
      <c r="P756" s="41">
        <f t="shared" si="72"/>
        <v>91126</v>
      </c>
      <c r="Q756" s="41">
        <f t="shared" si="72"/>
        <v>51368</v>
      </c>
      <c r="R756" s="41">
        <f t="shared" si="72"/>
        <v>0</v>
      </c>
      <c r="S756" s="187"/>
    </row>
    <row r="757" spans="1:19" ht="12.75">
      <c r="A757" s="33"/>
      <c r="B757" s="33"/>
      <c r="C757" s="33">
        <v>4110</v>
      </c>
      <c r="D757" s="196" t="s">
        <v>64</v>
      </c>
      <c r="E757" s="34">
        <v>2196</v>
      </c>
      <c r="F757" s="34">
        <v>2196</v>
      </c>
      <c r="G757" s="34">
        <v>2196</v>
      </c>
      <c r="H757" s="34">
        <v>2196</v>
      </c>
      <c r="I757" s="34">
        <v>0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187"/>
    </row>
    <row r="758" spans="1:19" s="38" customFormat="1" ht="12.75">
      <c r="A758" s="40"/>
      <c r="B758" s="40"/>
      <c r="C758" s="40"/>
      <c r="D758" s="197"/>
      <c r="E758" s="41">
        <v>1189.68</v>
      </c>
      <c r="F758" s="41">
        <v>1189.68</v>
      </c>
      <c r="G758" s="41">
        <v>1189.68</v>
      </c>
      <c r="H758" s="41">
        <v>1189.68</v>
      </c>
      <c r="I758" s="41">
        <v>0</v>
      </c>
      <c r="J758" s="41">
        <v>0</v>
      </c>
      <c r="K758" s="41">
        <v>0</v>
      </c>
      <c r="L758" s="41">
        <v>0</v>
      </c>
      <c r="M758" s="41">
        <v>0</v>
      </c>
      <c r="N758" s="41">
        <v>0</v>
      </c>
      <c r="O758" s="41">
        <v>0</v>
      </c>
      <c r="P758" s="41">
        <v>0</v>
      </c>
      <c r="Q758" s="41">
        <v>0</v>
      </c>
      <c r="R758" s="41">
        <v>0</v>
      </c>
      <c r="S758" s="187"/>
    </row>
    <row r="759" spans="1:19" ht="12.75">
      <c r="A759" s="33"/>
      <c r="B759" s="33"/>
      <c r="C759" s="33">
        <v>4170</v>
      </c>
      <c r="D759" s="196" t="s">
        <v>70</v>
      </c>
      <c r="E759" s="34">
        <v>14400</v>
      </c>
      <c r="F759" s="34">
        <v>14400</v>
      </c>
      <c r="G759" s="34">
        <v>14400</v>
      </c>
      <c r="H759" s="34">
        <v>14400</v>
      </c>
      <c r="I759" s="34">
        <v>0</v>
      </c>
      <c r="J759" s="34">
        <v>0</v>
      </c>
      <c r="K759" s="34">
        <v>0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34">
        <v>0</v>
      </c>
      <c r="R759" s="34">
        <v>0</v>
      </c>
      <c r="S759" s="187"/>
    </row>
    <row r="760" spans="1:19" s="38" customFormat="1" ht="12.75">
      <c r="A760" s="40"/>
      <c r="B760" s="40"/>
      <c r="C760" s="40"/>
      <c r="D760" s="197"/>
      <c r="E760" s="41">
        <v>7200</v>
      </c>
      <c r="F760" s="41">
        <v>7200</v>
      </c>
      <c r="G760" s="41">
        <v>7200</v>
      </c>
      <c r="H760" s="41">
        <v>7200</v>
      </c>
      <c r="I760" s="41">
        <v>0</v>
      </c>
      <c r="J760" s="41">
        <v>0</v>
      </c>
      <c r="K760" s="41">
        <v>0</v>
      </c>
      <c r="L760" s="41">
        <v>0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187"/>
    </row>
    <row r="761" spans="1:19" ht="12.75">
      <c r="A761" s="33"/>
      <c r="B761" s="33"/>
      <c r="C761" s="33">
        <v>4210</v>
      </c>
      <c r="D761" s="196" t="s">
        <v>52</v>
      </c>
      <c r="E761" s="34">
        <v>19903</v>
      </c>
      <c r="F761" s="34">
        <v>19903</v>
      </c>
      <c r="G761" s="34">
        <v>19903</v>
      </c>
      <c r="H761" s="34">
        <v>0</v>
      </c>
      <c r="I761" s="34">
        <v>19903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0</v>
      </c>
      <c r="R761" s="34">
        <v>0</v>
      </c>
      <c r="S761" s="187"/>
    </row>
    <row r="762" spans="1:19" s="38" customFormat="1" ht="12.75">
      <c r="A762" s="40"/>
      <c r="B762" s="40"/>
      <c r="C762" s="40"/>
      <c r="D762" s="197"/>
      <c r="E762" s="41">
        <v>427.98</v>
      </c>
      <c r="F762" s="41">
        <v>427.98</v>
      </c>
      <c r="G762" s="41">
        <v>427.98</v>
      </c>
      <c r="H762" s="41">
        <v>0</v>
      </c>
      <c r="I762" s="41">
        <v>427.98</v>
      </c>
      <c r="J762" s="41">
        <v>0</v>
      </c>
      <c r="K762" s="41">
        <v>0</v>
      </c>
      <c r="L762" s="41">
        <v>0</v>
      </c>
      <c r="M762" s="41">
        <v>0</v>
      </c>
      <c r="N762" s="41">
        <v>0</v>
      </c>
      <c r="O762" s="41">
        <v>0</v>
      </c>
      <c r="P762" s="41">
        <v>0</v>
      </c>
      <c r="Q762" s="41">
        <v>0</v>
      </c>
      <c r="R762" s="41">
        <v>0</v>
      </c>
      <c r="S762" s="187"/>
    </row>
    <row r="763" spans="1:19" ht="12.75">
      <c r="A763" s="33"/>
      <c r="B763" s="33"/>
      <c r="C763" s="33">
        <v>4300</v>
      </c>
      <c r="D763" s="196" t="s">
        <v>50</v>
      </c>
      <c r="E763" s="34">
        <v>63100</v>
      </c>
      <c r="F763" s="34">
        <v>63100</v>
      </c>
      <c r="G763" s="34">
        <v>63100</v>
      </c>
      <c r="H763" s="34">
        <v>0</v>
      </c>
      <c r="I763" s="34">
        <v>63100</v>
      </c>
      <c r="J763" s="34">
        <v>0</v>
      </c>
      <c r="K763" s="34">
        <v>0</v>
      </c>
      <c r="L763" s="34">
        <v>0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0</v>
      </c>
      <c r="S763" s="187"/>
    </row>
    <row r="764" spans="1:19" s="38" customFormat="1" ht="12.75">
      <c r="A764" s="40"/>
      <c r="B764" s="40"/>
      <c r="C764" s="40"/>
      <c r="D764" s="197"/>
      <c r="E764" s="41">
        <v>2200</v>
      </c>
      <c r="F764" s="41">
        <v>2200</v>
      </c>
      <c r="G764" s="41">
        <v>2200</v>
      </c>
      <c r="H764" s="41">
        <v>0</v>
      </c>
      <c r="I764" s="41">
        <v>2200</v>
      </c>
      <c r="J764" s="41">
        <v>0</v>
      </c>
      <c r="K764" s="41">
        <v>0</v>
      </c>
      <c r="L764" s="41">
        <v>0</v>
      </c>
      <c r="M764" s="41">
        <v>0</v>
      </c>
      <c r="N764" s="41">
        <v>0</v>
      </c>
      <c r="O764" s="41">
        <v>0</v>
      </c>
      <c r="P764" s="41">
        <v>0</v>
      </c>
      <c r="Q764" s="41">
        <v>0</v>
      </c>
      <c r="R764" s="41">
        <v>0</v>
      </c>
      <c r="S764" s="187"/>
    </row>
    <row r="765" spans="1:19" ht="12.75">
      <c r="A765" s="33"/>
      <c r="B765" s="33"/>
      <c r="C765" s="33">
        <v>4520</v>
      </c>
      <c r="D765" s="196" t="s">
        <v>58</v>
      </c>
      <c r="E765" s="34">
        <v>3000</v>
      </c>
      <c r="F765" s="34">
        <v>3000</v>
      </c>
      <c r="G765" s="34">
        <v>3000</v>
      </c>
      <c r="H765" s="34">
        <v>0</v>
      </c>
      <c r="I765" s="34">
        <v>3000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0</v>
      </c>
      <c r="P765" s="34">
        <v>0</v>
      </c>
      <c r="Q765" s="34">
        <v>0</v>
      </c>
      <c r="R765" s="34">
        <v>0</v>
      </c>
      <c r="S765" s="187"/>
    </row>
    <row r="766" spans="1:19" s="38" customFormat="1" ht="12.75">
      <c r="A766" s="40"/>
      <c r="B766" s="40"/>
      <c r="C766" s="40"/>
      <c r="D766" s="197"/>
      <c r="E766" s="41">
        <v>1418</v>
      </c>
      <c r="F766" s="41">
        <v>1418</v>
      </c>
      <c r="G766" s="41">
        <v>1418</v>
      </c>
      <c r="H766" s="41">
        <v>0</v>
      </c>
      <c r="I766" s="41">
        <v>1418</v>
      </c>
      <c r="J766" s="41">
        <v>0</v>
      </c>
      <c r="K766" s="41">
        <v>0</v>
      </c>
      <c r="L766" s="41">
        <v>0</v>
      </c>
      <c r="M766" s="41">
        <v>0</v>
      </c>
      <c r="N766" s="41">
        <v>0</v>
      </c>
      <c r="O766" s="41">
        <v>0</v>
      </c>
      <c r="P766" s="41">
        <v>0</v>
      </c>
      <c r="Q766" s="41">
        <v>0</v>
      </c>
      <c r="R766" s="41">
        <v>0</v>
      </c>
      <c r="S766" s="187"/>
    </row>
    <row r="767" spans="1:19" ht="12.75">
      <c r="A767" s="33"/>
      <c r="B767" s="33"/>
      <c r="C767" s="33">
        <v>6050</v>
      </c>
      <c r="D767" s="196" t="s">
        <v>53</v>
      </c>
      <c r="E767" s="34">
        <v>66502</v>
      </c>
      <c r="F767" s="34">
        <v>0</v>
      </c>
      <c r="G767" s="34">
        <v>0</v>
      </c>
      <c r="H767" s="34">
        <v>0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0</v>
      </c>
      <c r="O767" s="34">
        <v>66502</v>
      </c>
      <c r="P767" s="34">
        <v>66502</v>
      </c>
      <c r="Q767" s="34">
        <v>0</v>
      </c>
      <c r="R767" s="34">
        <v>0</v>
      </c>
      <c r="S767" s="187"/>
    </row>
    <row r="768" spans="1:19" s="38" customFormat="1" ht="12.75">
      <c r="A768" s="40"/>
      <c r="B768" s="40"/>
      <c r="C768" s="40"/>
      <c r="D768" s="197"/>
      <c r="E768" s="41">
        <v>39758</v>
      </c>
      <c r="F768" s="41">
        <v>0</v>
      </c>
      <c r="G768" s="41">
        <v>0</v>
      </c>
      <c r="H768" s="41">
        <v>0</v>
      </c>
      <c r="I768" s="41">
        <v>0</v>
      </c>
      <c r="J768" s="41">
        <v>0</v>
      </c>
      <c r="K768" s="41">
        <v>0</v>
      </c>
      <c r="L768" s="41">
        <v>0</v>
      </c>
      <c r="M768" s="41">
        <v>0</v>
      </c>
      <c r="N768" s="41">
        <v>0</v>
      </c>
      <c r="O768" s="41">
        <v>39758</v>
      </c>
      <c r="P768" s="41">
        <v>39758</v>
      </c>
      <c r="Q768" s="41">
        <v>0</v>
      </c>
      <c r="R768" s="41">
        <v>0</v>
      </c>
      <c r="S768" s="187"/>
    </row>
    <row r="769" spans="1:19" ht="12.75">
      <c r="A769" s="33"/>
      <c r="B769" s="33"/>
      <c r="C769" s="33">
        <v>6057</v>
      </c>
      <c r="D769" s="196" t="s">
        <v>53</v>
      </c>
      <c r="E769" s="34">
        <v>25000</v>
      </c>
      <c r="F769" s="34">
        <v>0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0</v>
      </c>
      <c r="N769" s="34">
        <v>0</v>
      </c>
      <c r="O769" s="34">
        <v>25000</v>
      </c>
      <c r="P769" s="34">
        <v>25000</v>
      </c>
      <c r="Q769" s="34">
        <v>25000</v>
      </c>
      <c r="R769" s="34">
        <v>0</v>
      </c>
      <c r="S769" s="187"/>
    </row>
    <row r="770" spans="1:19" s="38" customFormat="1" ht="12.75">
      <c r="A770" s="40"/>
      <c r="B770" s="40"/>
      <c r="C770" s="40"/>
      <c r="D770" s="197"/>
      <c r="E770" s="41">
        <v>25000</v>
      </c>
      <c r="F770" s="41">
        <v>0</v>
      </c>
      <c r="G770" s="41">
        <v>0</v>
      </c>
      <c r="H770" s="41">
        <v>0</v>
      </c>
      <c r="I770" s="41">
        <v>0</v>
      </c>
      <c r="J770" s="41">
        <v>0</v>
      </c>
      <c r="K770" s="41">
        <v>0</v>
      </c>
      <c r="L770" s="41">
        <v>0</v>
      </c>
      <c r="M770" s="41">
        <v>0</v>
      </c>
      <c r="N770" s="41">
        <v>0</v>
      </c>
      <c r="O770" s="41">
        <v>25000</v>
      </c>
      <c r="P770" s="41">
        <v>25000</v>
      </c>
      <c r="Q770" s="41">
        <v>25000</v>
      </c>
      <c r="R770" s="41">
        <v>0</v>
      </c>
      <c r="S770" s="187"/>
    </row>
    <row r="771" spans="1:19" ht="12.75">
      <c r="A771" s="33"/>
      <c r="B771" s="33"/>
      <c r="C771" s="33">
        <v>6059</v>
      </c>
      <c r="D771" s="196" t="s">
        <v>53</v>
      </c>
      <c r="E771" s="34">
        <v>26368</v>
      </c>
      <c r="F771" s="34">
        <v>0</v>
      </c>
      <c r="G771" s="34">
        <v>0</v>
      </c>
      <c r="H771" s="34">
        <v>0</v>
      </c>
      <c r="I771" s="34">
        <v>0</v>
      </c>
      <c r="J771" s="34">
        <v>0</v>
      </c>
      <c r="K771" s="34">
        <v>0</v>
      </c>
      <c r="L771" s="34">
        <v>0</v>
      </c>
      <c r="M771" s="34">
        <v>0</v>
      </c>
      <c r="N771" s="34">
        <v>0</v>
      </c>
      <c r="O771" s="34">
        <v>26368</v>
      </c>
      <c r="P771" s="34">
        <v>26368</v>
      </c>
      <c r="Q771" s="34">
        <v>26368</v>
      </c>
      <c r="R771" s="34">
        <v>0</v>
      </c>
      <c r="S771" s="187"/>
    </row>
    <row r="772" spans="1:19" s="38" customFormat="1" ht="12.75">
      <c r="A772" s="40"/>
      <c r="B772" s="40"/>
      <c r="C772" s="40"/>
      <c r="D772" s="197"/>
      <c r="E772" s="41">
        <v>26368</v>
      </c>
      <c r="F772" s="41">
        <v>0</v>
      </c>
      <c r="G772" s="41">
        <v>0</v>
      </c>
      <c r="H772" s="41">
        <v>0</v>
      </c>
      <c r="I772" s="41">
        <v>0</v>
      </c>
      <c r="J772" s="41">
        <v>0</v>
      </c>
      <c r="K772" s="41">
        <v>0</v>
      </c>
      <c r="L772" s="41">
        <v>0</v>
      </c>
      <c r="M772" s="41">
        <v>0</v>
      </c>
      <c r="N772" s="41">
        <v>0</v>
      </c>
      <c r="O772" s="41">
        <v>26368</v>
      </c>
      <c r="P772" s="41">
        <v>26368</v>
      </c>
      <c r="Q772" s="41">
        <v>26368</v>
      </c>
      <c r="R772" s="41">
        <v>0</v>
      </c>
      <c r="S772" s="187"/>
    </row>
    <row r="773" spans="1:19" ht="12.75">
      <c r="A773" s="33">
        <v>921</v>
      </c>
      <c r="B773" s="33"/>
      <c r="C773" s="33"/>
      <c r="D773" s="196" t="s">
        <v>95</v>
      </c>
      <c r="E773" s="34">
        <v>3518516</v>
      </c>
      <c r="F773" s="34">
        <v>1217173</v>
      </c>
      <c r="G773" s="34">
        <v>76791</v>
      </c>
      <c r="H773" s="34">
        <v>0</v>
      </c>
      <c r="I773" s="34">
        <v>76791</v>
      </c>
      <c r="J773" s="34">
        <v>1140382</v>
      </c>
      <c r="K773" s="34">
        <v>0</v>
      </c>
      <c r="L773" s="34">
        <v>0</v>
      </c>
      <c r="M773" s="34">
        <v>0</v>
      </c>
      <c r="N773" s="34">
        <v>0</v>
      </c>
      <c r="O773" s="34">
        <v>2301343</v>
      </c>
      <c r="P773" s="34">
        <v>2301343</v>
      </c>
      <c r="Q773" s="34">
        <v>2220472</v>
      </c>
      <c r="R773" s="34">
        <v>0</v>
      </c>
      <c r="S773" s="187"/>
    </row>
    <row r="774" spans="1:19" s="38" customFormat="1" ht="12.75">
      <c r="A774" s="40"/>
      <c r="B774" s="40"/>
      <c r="C774" s="40"/>
      <c r="D774" s="197"/>
      <c r="E774" s="41">
        <f>SUM(E776,E780,E786,E800,E804,E810)</f>
        <v>1076455.71</v>
      </c>
      <c r="F774" s="41">
        <f aca="true" t="shared" si="73" ref="F774:R774">SUM(F776,F780,F786,F800,F804,F810)</f>
        <v>546383.15</v>
      </c>
      <c r="G774" s="41">
        <f t="shared" si="73"/>
        <v>13288.15</v>
      </c>
      <c r="H774" s="41">
        <f t="shared" si="73"/>
        <v>0</v>
      </c>
      <c r="I774" s="41">
        <f t="shared" si="73"/>
        <v>13288.15</v>
      </c>
      <c r="J774" s="41">
        <f t="shared" si="73"/>
        <v>533095</v>
      </c>
      <c r="K774" s="41">
        <f t="shared" si="73"/>
        <v>0</v>
      </c>
      <c r="L774" s="41">
        <f t="shared" si="73"/>
        <v>0</v>
      </c>
      <c r="M774" s="41">
        <f t="shared" si="73"/>
        <v>0</v>
      </c>
      <c r="N774" s="41">
        <f t="shared" si="73"/>
        <v>0</v>
      </c>
      <c r="O774" s="41">
        <f t="shared" si="73"/>
        <v>530072.56</v>
      </c>
      <c r="P774" s="41">
        <f t="shared" si="73"/>
        <v>530072.56</v>
      </c>
      <c r="Q774" s="41">
        <f t="shared" si="73"/>
        <v>526042.15</v>
      </c>
      <c r="R774" s="41">
        <f t="shared" si="73"/>
        <v>0</v>
      </c>
      <c r="S774" s="187"/>
    </row>
    <row r="775" spans="1:19" ht="12.75">
      <c r="A775" s="33"/>
      <c r="B775" s="33">
        <v>92103</v>
      </c>
      <c r="C775" s="33"/>
      <c r="D775" s="196" t="s">
        <v>96</v>
      </c>
      <c r="E775" s="34">
        <v>72011</v>
      </c>
      <c r="F775" s="34">
        <v>72011</v>
      </c>
      <c r="G775" s="34">
        <v>0</v>
      </c>
      <c r="H775" s="34">
        <v>0</v>
      </c>
      <c r="I775" s="34">
        <v>0</v>
      </c>
      <c r="J775" s="34">
        <v>72011</v>
      </c>
      <c r="K775" s="34">
        <v>0</v>
      </c>
      <c r="L775" s="34">
        <v>0</v>
      </c>
      <c r="M775" s="34">
        <v>0</v>
      </c>
      <c r="N775" s="34">
        <v>0</v>
      </c>
      <c r="O775" s="34">
        <v>0</v>
      </c>
      <c r="P775" s="34">
        <v>0</v>
      </c>
      <c r="Q775" s="34">
        <v>0</v>
      </c>
      <c r="R775" s="34">
        <v>0</v>
      </c>
      <c r="S775" s="187"/>
    </row>
    <row r="776" spans="1:19" s="38" customFormat="1" ht="12.75">
      <c r="A776" s="40"/>
      <c r="B776" s="40"/>
      <c r="C776" s="40"/>
      <c r="D776" s="197"/>
      <c r="E776" s="41">
        <f>SUM(E778)</f>
        <v>30000</v>
      </c>
      <c r="F776" s="41">
        <f aca="true" t="shared" si="74" ref="F776:R776">SUM(F778)</f>
        <v>30000</v>
      </c>
      <c r="G776" s="41">
        <f t="shared" si="74"/>
        <v>0</v>
      </c>
      <c r="H776" s="41">
        <f t="shared" si="74"/>
        <v>0</v>
      </c>
      <c r="I776" s="41">
        <f t="shared" si="74"/>
        <v>0</v>
      </c>
      <c r="J776" s="41">
        <f t="shared" si="74"/>
        <v>30000</v>
      </c>
      <c r="K776" s="41">
        <f t="shared" si="74"/>
        <v>0</v>
      </c>
      <c r="L776" s="41">
        <f t="shared" si="74"/>
        <v>0</v>
      </c>
      <c r="M776" s="41">
        <f t="shared" si="74"/>
        <v>0</v>
      </c>
      <c r="N776" s="41">
        <f t="shared" si="74"/>
        <v>0</v>
      </c>
      <c r="O776" s="41">
        <f t="shared" si="74"/>
        <v>0</v>
      </c>
      <c r="P776" s="41">
        <f t="shared" si="74"/>
        <v>0</v>
      </c>
      <c r="Q776" s="41">
        <f t="shared" si="74"/>
        <v>0</v>
      </c>
      <c r="R776" s="41">
        <f t="shared" si="74"/>
        <v>0</v>
      </c>
      <c r="S776" s="187"/>
    </row>
    <row r="777" spans="1:19" ht="16.5" customHeight="1">
      <c r="A777" s="33"/>
      <c r="B777" s="33"/>
      <c r="C777" s="33">
        <v>2480</v>
      </c>
      <c r="D777" s="196" t="s">
        <v>97</v>
      </c>
      <c r="E777" s="34">
        <v>72011</v>
      </c>
      <c r="F777" s="34">
        <v>72011</v>
      </c>
      <c r="G777" s="34">
        <v>0</v>
      </c>
      <c r="H777" s="34">
        <v>0</v>
      </c>
      <c r="I777" s="34">
        <v>0</v>
      </c>
      <c r="J777" s="34">
        <v>72011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0</v>
      </c>
      <c r="R777" s="34">
        <v>0</v>
      </c>
      <c r="S777" s="187"/>
    </row>
    <row r="778" spans="1:19" s="38" customFormat="1" ht="12.75">
      <c r="A778" s="40"/>
      <c r="B778" s="40"/>
      <c r="C778" s="40"/>
      <c r="D778" s="197"/>
      <c r="E778" s="41">
        <v>30000</v>
      </c>
      <c r="F778" s="41">
        <v>30000</v>
      </c>
      <c r="G778" s="41">
        <v>0</v>
      </c>
      <c r="H778" s="41">
        <v>0</v>
      </c>
      <c r="I778" s="41">
        <v>0</v>
      </c>
      <c r="J778" s="41">
        <v>30000</v>
      </c>
      <c r="K778" s="41">
        <v>0</v>
      </c>
      <c r="L778" s="41">
        <v>0</v>
      </c>
      <c r="M778" s="41">
        <v>0</v>
      </c>
      <c r="N778" s="41">
        <v>0</v>
      </c>
      <c r="O778" s="41">
        <v>0</v>
      </c>
      <c r="P778" s="41">
        <v>0</v>
      </c>
      <c r="Q778" s="41">
        <v>0</v>
      </c>
      <c r="R778" s="41">
        <v>0</v>
      </c>
      <c r="S778" s="187"/>
    </row>
    <row r="779" spans="1:19" ht="12.75">
      <c r="A779" s="33"/>
      <c r="B779" s="33">
        <v>92105</v>
      </c>
      <c r="C779" s="33"/>
      <c r="D779" s="196" t="s">
        <v>98</v>
      </c>
      <c r="E779" s="34">
        <v>46400</v>
      </c>
      <c r="F779" s="34">
        <v>46400</v>
      </c>
      <c r="G779" s="34">
        <v>21400</v>
      </c>
      <c r="H779" s="34">
        <v>0</v>
      </c>
      <c r="I779" s="34">
        <v>21400</v>
      </c>
      <c r="J779" s="34">
        <v>25000</v>
      </c>
      <c r="K779" s="34">
        <v>0</v>
      </c>
      <c r="L779" s="34">
        <v>0</v>
      </c>
      <c r="M779" s="34">
        <v>0</v>
      </c>
      <c r="N779" s="34">
        <v>0</v>
      </c>
      <c r="O779" s="34">
        <v>0</v>
      </c>
      <c r="P779" s="34">
        <v>0</v>
      </c>
      <c r="Q779" s="34">
        <v>0</v>
      </c>
      <c r="R779" s="34">
        <v>0</v>
      </c>
      <c r="S779" s="187"/>
    </row>
    <row r="780" spans="1:19" s="38" customFormat="1" ht="12.75">
      <c r="A780" s="40"/>
      <c r="B780" s="40"/>
      <c r="C780" s="40"/>
      <c r="D780" s="197"/>
      <c r="E780" s="41">
        <f>SUM(E782,E784)</f>
        <v>25000</v>
      </c>
      <c r="F780" s="41">
        <f aca="true" t="shared" si="75" ref="F780:R780">SUM(F782,F784)</f>
        <v>25000</v>
      </c>
      <c r="G780" s="41">
        <f t="shared" si="75"/>
        <v>0</v>
      </c>
      <c r="H780" s="41">
        <f t="shared" si="75"/>
        <v>0</v>
      </c>
      <c r="I780" s="41">
        <f t="shared" si="75"/>
        <v>0</v>
      </c>
      <c r="J780" s="41">
        <f t="shared" si="75"/>
        <v>25000</v>
      </c>
      <c r="K780" s="41">
        <f t="shared" si="75"/>
        <v>0</v>
      </c>
      <c r="L780" s="41">
        <f t="shared" si="75"/>
        <v>0</v>
      </c>
      <c r="M780" s="41">
        <f t="shared" si="75"/>
        <v>0</v>
      </c>
      <c r="N780" s="41">
        <f t="shared" si="75"/>
        <v>0</v>
      </c>
      <c r="O780" s="41">
        <f t="shared" si="75"/>
        <v>0</v>
      </c>
      <c r="P780" s="41">
        <f t="shared" si="75"/>
        <v>0</v>
      </c>
      <c r="Q780" s="41">
        <f t="shared" si="75"/>
        <v>0</v>
      </c>
      <c r="R780" s="41">
        <f t="shared" si="75"/>
        <v>0</v>
      </c>
      <c r="S780" s="187"/>
    </row>
    <row r="781" spans="1:19" ht="16.5" customHeight="1">
      <c r="A781" s="33"/>
      <c r="B781" s="33"/>
      <c r="C781" s="33">
        <v>2820</v>
      </c>
      <c r="D781" s="196" t="s">
        <v>320</v>
      </c>
      <c r="E781" s="34">
        <v>25000</v>
      </c>
      <c r="F781" s="34">
        <v>25000</v>
      </c>
      <c r="G781" s="34">
        <v>0</v>
      </c>
      <c r="H781" s="34">
        <v>0</v>
      </c>
      <c r="I781" s="34">
        <v>0</v>
      </c>
      <c r="J781" s="34">
        <v>25000</v>
      </c>
      <c r="K781" s="34">
        <v>0</v>
      </c>
      <c r="L781" s="34">
        <v>0</v>
      </c>
      <c r="M781" s="34">
        <v>0</v>
      </c>
      <c r="N781" s="34">
        <v>0</v>
      </c>
      <c r="O781" s="34">
        <v>0</v>
      </c>
      <c r="P781" s="34">
        <v>0</v>
      </c>
      <c r="Q781" s="34">
        <v>0</v>
      </c>
      <c r="R781" s="34">
        <v>0</v>
      </c>
      <c r="S781" s="187"/>
    </row>
    <row r="782" spans="1:19" s="38" customFormat="1" ht="12.75">
      <c r="A782" s="40"/>
      <c r="B782" s="40"/>
      <c r="C782" s="40"/>
      <c r="D782" s="197"/>
      <c r="E782" s="41">
        <v>25000</v>
      </c>
      <c r="F782" s="41">
        <v>25000</v>
      </c>
      <c r="G782" s="41">
        <v>0</v>
      </c>
      <c r="H782" s="41">
        <v>0</v>
      </c>
      <c r="I782" s="41">
        <v>0</v>
      </c>
      <c r="J782" s="41">
        <v>25000</v>
      </c>
      <c r="K782" s="41">
        <v>0</v>
      </c>
      <c r="L782" s="41">
        <v>0</v>
      </c>
      <c r="M782" s="41">
        <v>0</v>
      </c>
      <c r="N782" s="41">
        <v>0</v>
      </c>
      <c r="O782" s="41">
        <v>0</v>
      </c>
      <c r="P782" s="41">
        <v>0</v>
      </c>
      <c r="Q782" s="41">
        <v>0</v>
      </c>
      <c r="R782" s="41">
        <v>0</v>
      </c>
      <c r="S782" s="187"/>
    </row>
    <row r="783" spans="1:19" ht="12.75">
      <c r="A783" s="33"/>
      <c r="B783" s="33"/>
      <c r="C783" s="33">
        <v>4210</v>
      </c>
      <c r="D783" s="196" t="s">
        <v>52</v>
      </c>
      <c r="E783" s="34">
        <v>21400</v>
      </c>
      <c r="F783" s="34">
        <v>21400</v>
      </c>
      <c r="G783" s="34">
        <v>21400</v>
      </c>
      <c r="H783" s="34">
        <v>0</v>
      </c>
      <c r="I783" s="34">
        <v>21400</v>
      </c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>
        <v>0</v>
      </c>
      <c r="P783" s="34">
        <v>0</v>
      </c>
      <c r="Q783" s="34">
        <v>0</v>
      </c>
      <c r="R783" s="34">
        <v>0</v>
      </c>
      <c r="S783" s="187"/>
    </row>
    <row r="784" spans="1:19" s="38" customFormat="1" ht="12.75">
      <c r="A784" s="40"/>
      <c r="B784" s="40"/>
      <c r="C784" s="40"/>
      <c r="D784" s="197"/>
      <c r="E784" s="41">
        <v>0</v>
      </c>
      <c r="F784" s="41">
        <v>0</v>
      </c>
      <c r="G784" s="41">
        <v>0</v>
      </c>
      <c r="H784" s="41">
        <v>0</v>
      </c>
      <c r="I784" s="41">
        <v>0</v>
      </c>
      <c r="J784" s="41">
        <v>0</v>
      </c>
      <c r="K784" s="41">
        <v>0</v>
      </c>
      <c r="L784" s="41">
        <v>0</v>
      </c>
      <c r="M784" s="41">
        <v>0</v>
      </c>
      <c r="N784" s="41">
        <v>0</v>
      </c>
      <c r="O784" s="41">
        <v>0</v>
      </c>
      <c r="P784" s="41">
        <v>0</v>
      </c>
      <c r="Q784" s="41">
        <v>0</v>
      </c>
      <c r="R784" s="41">
        <v>0</v>
      </c>
      <c r="S784" s="187"/>
    </row>
    <row r="785" spans="1:19" ht="12.75">
      <c r="A785" s="33"/>
      <c r="B785" s="33">
        <v>92109</v>
      </c>
      <c r="C785" s="33"/>
      <c r="D785" s="196" t="s">
        <v>99</v>
      </c>
      <c r="E785" s="34">
        <v>1778158</v>
      </c>
      <c r="F785" s="34">
        <v>607178</v>
      </c>
      <c r="G785" s="34">
        <v>19378</v>
      </c>
      <c r="H785" s="34">
        <v>0</v>
      </c>
      <c r="I785" s="34">
        <v>19378</v>
      </c>
      <c r="J785" s="34">
        <v>587800</v>
      </c>
      <c r="K785" s="34">
        <v>0</v>
      </c>
      <c r="L785" s="34">
        <v>0</v>
      </c>
      <c r="M785" s="34">
        <v>0</v>
      </c>
      <c r="N785" s="34">
        <v>0</v>
      </c>
      <c r="O785" s="34">
        <v>1170980</v>
      </c>
      <c r="P785" s="34">
        <v>1170980</v>
      </c>
      <c r="Q785" s="34">
        <v>1090109</v>
      </c>
      <c r="R785" s="34">
        <v>0</v>
      </c>
      <c r="S785" s="187"/>
    </row>
    <row r="786" spans="1:19" s="38" customFormat="1" ht="12.75">
      <c r="A786" s="40"/>
      <c r="B786" s="40"/>
      <c r="C786" s="40"/>
      <c r="D786" s="197"/>
      <c r="E786" s="41">
        <f>SUM(E788,E790,E792,E794,E796,E798)</f>
        <v>579157.3099999999</v>
      </c>
      <c r="F786" s="41">
        <f aca="true" t="shared" si="76" ref="F786:R786">SUM(F788,F790,F792,F794,F796,F798)</f>
        <v>309728.51</v>
      </c>
      <c r="G786" s="41">
        <f t="shared" si="76"/>
        <v>9830.51</v>
      </c>
      <c r="H786" s="41">
        <f t="shared" si="76"/>
        <v>0</v>
      </c>
      <c r="I786" s="41">
        <f t="shared" si="76"/>
        <v>9830.51</v>
      </c>
      <c r="J786" s="41">
        <f t="shared" si="76"/>
        <v>299898</v>
      </c>
      <c r="K786" s="41">
        <f t="shared" si="76"/>
        <v>0</v>
      </c>
      <c r="L786" s="41">
        <f t="shared" si="76"/>
        <v>0</v>
      </c>
      <c r="M786" s="41">
        <f t="shared" si="76"/>
        <v>0</v>
      </c>
      <c r="N786" s="41">
        <f t="shared" si="76"/>
        <v>0</v>
      </c>
      <c r="O786" s="41">
        <f t="shared" si="76"/>
        <v>269428.8</v>
      </c>
      <c r="P786" s="41">
        <f t="shared" si="76"/>
        <v>269428.8</v>
      </c>
      <c r="Q786" s="41">
        <f t="shared" si="76"/>
        <v>265398.39</v>
      </c>
      <c r="R786" s="41">
        <f t="shared" si="76"/>
        <v>0</v>
      </c>
      <c r="S786" s="187"/>
    </row>
    <row r="787" spans="1:19" ht="12.75">
      <c r="A787" s="33"/>
      <c r="B787" s="33"/>
      <c r="C787" s="33">
        <v>2480</v>
      </c>
      <c r="D787" s="196" t="s">
        <v>97</v>
      </c>
      <c r="E787" s="34">
        <v>587800</v>
      </c>
      <c r="F787" s="34">
        <v>587800</v>
      </c>
      <c r="G787" s="34">
        <v>0</v>
      </c>
      <c r="H787" s="34">
        <v>0</v>
      </c>
      <c r="I787" s="34">
        <v>0</v>
      </c>
      <c r="J787" s="34">
        <v>587800</v>
      </c>
      <c r="K787" s="34">
        <v>0</v>
      </c>
      <c r="L787" s="34">
        <v>0</v>
      </c>
      <c r="M787" s="34">
        <v>0</v>
      </c>
      <c r="N787" s="34">
        <v>0</v>
      </c>
      <c r="O787" s="34">
        <v>0</v>
      </c>
      <c r="P787" s="34">
        <v>0</v>
      </c>
      <c r="Q787" s="34">
        <v>0</v>
      </c>
      <c r="R787" s="34">
        <v>0</v>
      </c>
      <c r="S787" s="187"/>
    </row>
    <row r="788" spans="1:19" s="38" customFormat="1" ht="12.75">
      <c r="A788" s="40"/>
      <c r="B788" s="40"/>
      <c r="C788" s="40"/>
      <c r="D788" s="197"/>
      <c r="E788" s="41">
        <v>299898</v>
      </c>
      <c r="F788" s="41">
        <v>299898</v>
      </c>
      <c r="G788" s="41">
        <v>0</v>
      </c>
      <c r="H788" s="41">
        <v>0</v>
      </c>
      <c r="I788" s="41">
        <v>0</v>
      </c>
      <c r="J788" s="41">
        <v>299898</v>
      </c>
      <c r="K788" s="41">
        <v>0</v>
      </c>
      <c r="L788" s="41">
        <v>0</v>
      </c>
      <c r="M788" s="41">
        <v>0</v>
      </c>
      <c r="N788" s="41">
        <v>0</v>
      </c>
      <c r="O788" s="41">
        <v>0</v>
      </c>
      <c r="P788" s="41">
        <v>0</v>
      </c>
      <c r="Q788" s="41">
        <v>0</v>
      </c>
      <c r="R788" s="41">
        <v>0</v>
      </c>
      <c r="S788" s="187"/>
    </row>
    <row r="789" spans="1:19" ht="12.75">
      <c r="A789" s="33"/>
      <c r="B789" s="33"/>
      <c r="C789" s="33">
        <v>4210</v>
      </c>
      <c r="D789" s="196" t="s">
        <v>52</v>
      </c>
      <c r="E789" s="34">
        <v>15977</v>
      </c>
      <c r="F789" s="34">
        <v>15977</v>
      </c>
      <c r="G789" s="34">
        <v>15977</v>
      </c>
      <c r="H789" s="34">
        <v>0</v>
      </c>
      <c r="I789" s="34">
        <v>15977</v>
      </c>
      <c r="J789" s="34">
        <v>0</v>
      </c>
      <c r="K789" s="34">
        <v>0</v>
      </c>
      <c r="L789" s="34">
        <v>0</v>
      </c>
      <c r="M789" s="34">
        <v>0</v>
      </c>
      <c r="N789" s="34">
        <v>0</v>
      </c>
      <c r="O789" s="34">
        <v>0</v>
      </c>
      <c r="P789" s="34">
        <v>0</v>
      </c>
      <c r="Q789" s="34">
        <v>0</v>
      </c>
      <c r="R789" s="34">
        <v>0</v>
      </c>
      <c r="S789" s="187"/>
    </row>
    <row r="790" spans="1:19" s="38" customFormat="1" ht="12.75">
      <c r="A790" s="40"/>
      <c r="B790" s="40"/>
      <c r="C790" s="40"/>
      <c r="D790" s="197"/>
      <c r="E790" s="41">
        <v>8330.51</v>
      </c>
      <c r="F790" s="41">
        <v>8330.51</v>
      </c>
      <c r="G790" s="41">
        <v>8330.51</v>
      </c>
      <c r="H790" s="41">
        <v>0</v>
      </c>
      <c r="I790" s="41">
        <v>8330.51</v>
      </c>
      <c r="J790" s="41">
        <v>0</v>
      </c>
      <c r="K790" s="41">
        <v>0</v>
      </c>
      <c r="L790" s="41">
        <v>0</v>
      </c>
      <c r="M790" s="41">
        <v>0</v>
      </c>
      <c r="N790" s="41">
        <v>0</v>
      </c>
      <c r="O790" s="41">
        <v>0</v>
      </c>
      <c r="P790" s="41">
        <v>0</v>
      </c>
      <c r="Q790" s="41">
        <v>0</v>
      </c>
      <c r="R790" s="41">
        <v>0</v>
      </c>
      <c r="S790" s="187"/>
    </row>
    <row r="791" spans="1:19" ht="12.75">
      <c r="A791" s="33"/>
      <c r="B791" s="33"/>
      <c r="C791" s="33">
        <v>4300</v>
      </c>
      <c r="D791" s="196" t="s">
        <v>50</v>
      </c>
      <c r="E791" s="34">
        <v>3401</v>
      </c>
      <c r="F791" s="34">
        <v>3401</v>
      </c>
      <c r="G791" s="34">
        <v>3401</v>
      </c>
      <c r="H791" s="34">
        <v>0</v>
      </c>
      <c r="I791" s="34">
        <v>3401</v>
      </c>
      <c r="J791" s="34">
        <v>0</v>
      </c>
      <c r="K791" s="34">
        <v>0</v>
      </c>
      <c r="L791" s="34">
        <v>0</v>
      </c>
      <c r="M791" s="34">
        <v>0</v>
      </c>
      <c r="N791" s="34">
        <v>0</v>
      </c>
      <c r="O791" s="34">
        <v>0</v>
      </c>
      <c r="P791" s="34">
        <v>0</v>
      </c>
      <c r="Q791" s="34">
        <v>0</v>
      </c>
      <c r="R791" s="34">
        <v>0</v>
      </c>
      <c r="S791" s="187"/>
    </row>
    <row r="792" spans="1:19" s="38" customFormat="1" ht="12.75">
      <c r="A792" s="40"/>
      <c r="B792" s="40"/>
      <c r="C792" s="40"/>
      <c r="D792" s="197"/>
      <c r="E792" s="41">
        <v>1500</v>
      </c>
      <c r="F792" s="41">
        <v>1500</v>
      </c>
      <c r="G792" s="41">
        <v>1500</v>
      </c>
      <c r="H792" s="41">
        <v>0</v>
      </c>
      <c r="I792" s="41">
        <v>1500</v>
      </c>
      <c r="J792" s="41">
        <v>0</v>
      </c>
      <c r="K792" s="41">
        <v>0</v>
      </c>
      <c r="L792" s="41">
        <v>0</v>
      </c>
      <c r="M792" s="41">
        <v>0</v>
      </c>
      <c r="N792" s="41">
        <v>0</v>
      </c>
      <c r="O792" s="41">
        <v>0</v>
      </c>
      <c r="P792" s="41">
        <v>0</v>
      </c>
      <c r="Q792" s="41">
        <v>0</v>
      </c>
      <c r="R792" s="41">
        <v>0</v>
      </c>
      <c r="S792" s="187"/>
    </row>
    <row r="793" spans="1:19" ht="12.75">
      <c r="A793" s="33"/>
      <c r="B793" s="33"/>
      <c r="C793" s="33">
        <v>6050</v>
      </c>
      <c r="D793" s="196" t="s">
        <v>53</v>
      </c>
      <c r="E793" s="34">
        <v>80871</v>
      </c>
      <c r="F793" s="34">
        <v>0</v>
      </c>
      <c r="G793" s="34">
        <v>0</v>
      </c>
      <c r="H793" s="34">
        <v>0</v>
      </c>
      <c r="I793" s="34">
        <v>0</v>
      </c>
      <c r="J793" s="34">
        <v>0</v>
      </c>
      <c r="K793" s="34">
        <v>0</v>
      </c>
      <c r="L793" s="34">
        <v>0</v>
      </c>
      <c r="M793" s="34">
        <v>0</v>
      </c>
      <c r="N793" s="34">
        <v>0</v>
      </c>
      <c r="O793" s="34">
        <v>80871</v>
      </c>
      <c r="P793" s="34">
        <v>80871</v>
      </c>
      <c r="Q793" s="34">
        <v>0</v>
      </c>
      <c r="R793" s="34">
        <v>0</v>
      </c>
      <c r="S793" s="187"/>
    </row>
    <row r="794" spans="1:19" s="38" customFormat="1" ht="12.75">
      <c r="A794" s="40"/>
      <c r="B794" s="40"/>
      <c r="C794" s="40"/>
      <c r="D794" s="197"/>
      <c r="E794" s="41">
        <v>4030.41</v>
      </c>
      <c r="F794" s="41">
        <v>0</v>
      </c>
      <c r="G794" s="41">
        <v>0</v>
      </c>
      <c r="H794" s="41">
        <v>0</v>
      </c>
      <c r="I794" s="41">
        <v>0</v>
      </c>
      <c r="J794" s="41">
        <v>0</v>
      </c>
      <c r="K794" s="41">
        <v>0</v>
      </c>
      <c r="L794" s="41">
        <v>0</v>
      </c>
      <c r="M794" s="41">
        <v>0</v>
      </c>
      <c r="N794" s="41">
        <v>0</v>
      </c>
      <c r="O794" s="41">
        <v>4030.41</v>
      </c>
      <c r="P794" s="41">
        <v>4030.41</v>
      </c>
      <c r="Q794" s="41">
        <v>0</v>
      </c>
      <c r="R794" s="41">
        <v>0</v>
      </c>
      <c r="S794" s="187"/>
    </row>
    <row r="795" spans="1:19" ht="12.75">
      <c r="A795" s="33"/>
      <c r="B795" s="33"/>
      <c r="C795" s="33">
        <v>6057</v>
      </c>
      <c r="D795" s="196" t="s">
        <v>53</v>
      </c>
      <c r="E795" s="34">
        <v>683469</v>
      </c>
      <c r="F795" s="34">
        <v>0</v>
      </c>
      <c r="G795" s="34">
        <v>0</v>
      </c>
      <c r="H795" s="34">
        <v>0</v>
      </c>
      <c r="I795" s="34">
        <v>0</v>
      </c>
      <c r="J795" s="34">
        <v>0</v>
      </c>
      <c r="K795" s="34">
        <v>0</v>
      </c>
      <c r="L795" s="34">
        <v>0</v>
      </c>
      <c r="M795" s="34">
        <v>0</v>
      </c>
      <c r="N795" s="34">
        <v>0</v>
      </c>
      <c r="O795" s="34">
        <v>683469</v>
      </c>
      <c r="P795" s="34">
        <v>683469</v>
      </c>
      <c r="Q795" s="34">
        <v>683469</v>
      </c>
      <c r="R795" s="34">
        <v>0</v>
      </c>
      <c r="S795" s="187"/>
    </row>
    <row r="796" spans="1:19" s="38" customFormat="1" ht="12.75">
      <c r="A796" s="40"/>
      <c r="B796" s="40"/>
      <c r="C796" s="40"/>
      <c r="D796" s="197"/>
      <c r="E796" s="41">
        <v>161828.28</v>
      </c>
      <c r="F796" s="41">
        <v>0</v>
      </c>
      <c r="G796" s="41">
        <v>0</v>
      </c>
      <c r="H796" s="41">
        <v>0</v>
      </c>
      <c r="I796" s="41">
        <v>0</v>
      </c>
      <c r="J796" s="41">
        <v>0</v>
      </c>
      <c r="K796" s="41">
        <v>0</v>
      </c>
      <c r="L796" s="41">
        <v>0</v>
      </c>
      <c r="M796" s="41">
        <v>0</v>
      </c>
      <c r="N796" s="41">
        <v>0</v>
      </c>
      <c r="O796" s="41">
        <v>161828.28</v>
      </c>
      <c r="P796" s="41">
        <v>161828.28</v>
      </c>
      <c r="Q796" s="41">
        <v>161828.28</v>
      </c>
      <c r="R796" s="41">
        <v>0</v>
      </c>
      <c r="S796" s="187"/>
    </row>
    <row r="797" spans="1:19" ht="12.75">
      <c r="A797" s="33"/>
      <c r="B797" s="33"/>
      <c r="C797" s="33">
        <v>6059</v>
      </c>
      <c r="D797" s="196" t="s">
        <v>53</v>
      </c>
      <c r="E797" s="34">
        <v>406640</v>
      </c>
      <c r="F797" s="34">
        <v>0</v>
      </c>
      <c r="G797" s="34">
        <v>0</v>
      </c>
      <c r="H797" s="34">
        <v>0</v>
      </c>
      <c r="I797" s="34">
        <v>0</v>
      </c>
      <c r="J797" s="34">
        <v>0</v>
      </c>
      <c r="K797" s="34">
        <v>0</v>
      </c>
      <c r="L797" s="34">
        <v>0</v>
      </c>
      <c r="M797" s="34">
        <v>0</v>
      </c>
      <c r="N797" s="34">
        <v>0</v>
      </c>
      <c r="O797" s="34">
        <v>406640</v>
      </c>
      <c r="P797" s="34">
        <v>406640</v>
      </c>
      <c r="Q797" s="34">
        <v>406640</v>
      </c>
      <c r="R797" s="34">
        <v>0</v>
      </c>
      <c r="S797" s="187"/>
    </row>
    <row r="798" spans="1:19" s="38" customFormat="1" ht="12.75">
      <c r="A798" s="40"/>
      <c r="B798" s="40"/>
      <c r="C798" s="40"/>
      <c r="D798" s="197"/>
      <c r="E798" s="41">
        <v>103570.11</v>
      </c>
      <c r="F798" s="41">
        <v>0</v>
      </c>
      <c r="G798" s="41">
        <v>0</v>
      </c>
      <c r="H798" s="41">
        <v>0</v>
      </c>
      <c r="I798" s="41">
        <v>0</v>
      </c>
      <c r="J798" s="41">
        <v>0</v>
      </c>
      <c r="K798" s="41">
        <v>0</v>
      </c>
      <c r="L798" s="41">
        <v>0</v>
      </c>
      <c r="M798" s="41">
        <v>0</v>
      </c>
      <c r="N798" s="41">
        <v>0</v>
      </c>
      <c r="O798" s="41">
        <v>103570.11</v>
      </c>
      <c r="P798" s="41">
        <v>103570.11</v>
      </c>
      <c r="Q798" s="41">
        <v>103570.11</v>
      </c>
      <c r="R798" s="41">
        <v>0</v>
      </c>
      <c r="S798" s="187"/>
    </row>
    <row r="799" spans="1:19" ht="12.75">
      <c r="A799" s="33"/>
      <c r="B799" s="33">
        <v>92116</v>
      </c>
      <c r="C799" s="33"/>
      <c r="D799" s="196" t="s">
        <v>100</v>
      </c>
      <c r="E799" s="34">
        <v>355571</v>
      </c>
      <c r="F799" s="34">
        <v>355571</v>
      </c>
      <c r="G799" s="34">
        <v>0</v>
      </c>
      <c r="H799" s="34">
        <v>0</v>
      </c>
      <c r="I799" s="34">
        <v>0</v>
      </c>
      <c r="J799" s="34">
        <v>355571</v>
      </c>
      <c r="K799" s="34">
        <v>0</v>
      </c>
      <c r="L799" s="34">
        <v>0</v>
      </c>
      <c r="M799" s="34">
        <v>0</v>
      </c>
      <c r="N799" s="34">
        <v>0</v>
      </c>
      <c r="O799" s="34">
        <v>0</v>
      </c>
      <c r="P799" s="34">
        <v>0</v>
      </c>
      <c r="Q799" s="34">
        <v>0</v>
      </c>
      <c r="R799" s="34">
        <v>0</v>
      </c>
      <c r="S799" s="187"/>
    </row>
    <row r="800" spans="1:19" s="38" customFormat="1" ht="12.75">
      <c r="A800" s="40"/>
      <c r="B800" s="40"/>
      <c r="C800" s="40"/>
      <c r="D800" s="197"/>
      <c r="E800" s="41">
        <f>SUM(E802)</f>
        <v>178197</v>
      </c>
      <c r="F800" s="41">
        <f aca="true" t="shared" si="77" ref="F800:R800">SUM(F802)</f>
        <v>178197</v>
      </c>
      <c r="G800" s="41">
        <f t="shared" si="77"/>
        <v>0</v>
      </c>
      <c r="H800" s="41">
        <f t="shared" si="77"/>
        <v>0</v>
      </c>
      <c r="I800" s="41">
        <f t="shared" si="77"/>
        <v>0</v>
      </c>
      <c r="J800" s="41">
        <f t="shared" si="77"/>
        <v>178197</v>
      </c>
      <c r="K800" s="41">
        <f t="shared" si="77"/>
        <v>0</v>
      </c>
      <c r="L800" s="41">
        <f t="shared" si="77"/>
        <v>0</v>
      </c>
      <c r="M800" s="41">
        <f t="shared" si="77"/>
        <v>0</v>
      </c>
      <c r="N800" s="41">
        <f t="shared" si="77"/>
        <v>0</v>
      </c>
      <c r="O800" s="41">
        <f t="shared" si="77"/>
        <v>0</v>
      </c>
      <c r="P800" s="41">
        <f t="shared" si="77"/>
        <v>0</v>
      </c>
      <c r="Q800" s="41">
        <f t="shared" si="77"/>
        <v>0</v>
      </c>
      <c r="R800" s="41">
        <f t="shared" si="77"/>
        <v>0</v>
      </c>
      <c r="S800" s="187"/>
    </row>
    <row r="801" spans="1:19" ht="16.5" customHeight="1">
      <c r="A801" s="33"/>
      <c r="B801" s="33"/>
      <c r="C801" s="33">
        <v>2480</v>
      </c>
      <c r="D801" s="196" t="s">
        <v>97</v>
      </c>
      <c r="E801" s="34">
        <v>355571</v>
      </c>
      <c r="F801" s="34">
        <v>355571</v>
      </c>
      <c r="G801" s="34">
        <v>0</v>
      </c>
      <c r="H801" s="34">
        <v>0</v>
      </c>
      <c r="I801" s="34">
        <v>0</v>
      </c>
      <c r="J801" s="34">
        <v>355571</v>
      </c>
      <c r="K801" s="34">
        <v>0</v>
      </c>
      <c r="L801" s="34">
        <v>0</v>
      </c>
      <c r="M801" s="34">
        <v>0</v>
      </c>
      <c r="N801" s="34">
        <v>0</v>
      </c>
      <c r="O801" s="34">
        <v>0</v>
      </c>
      <c r="P801" s="34">
        <v>0</v>
      </c>
      <c r="Q801" s="34">
        <v>0</v>
      </c>
      <c r="R801" s="34">
        <v>0</v>
      </c>
      <c r="S801" s="187"/>
    </row>
    <row r="802" spans="1:19" s="38" customFormat="1" ht="12.75">
      <c r="A802" s="40"/>
      <c r="B802" s="40"/>
      <c r="C802" s="40"/>
      <c r="D802" s="197"/>
      <c r="E802" s="41">
        <v>178197</v>
      </c>
      <c r="F802" s="41">
        <v>178197</v>
      </c>
      <c r="G802" s="41">
        <v>0</v>
      </c>
      <c r="H802" s="41">
        <v>0</v>
      </c>
      <c r="I802" s="41">
        <v>0</v>
      </c>
      <c r="J802" s="41">
        <v>178197</v>
      </c>
      <c r="K802" s="41">
        <v>0</v>
      </c>
      <c r="L802" s="41">
        <v>0</v>
      </c>
      <c r="M802" s="41">
        <v>0</v>
      </c>
      <c r="N802" s="41">
        <v>0</v>
      </c>
      <c r="O802" s="41">
        <v>0</v>
      </c>
      <c r="P802" s="41">
        <v>0</v>
      </c>
      <c r="Q802" s="41">
        <v>0</v>
      </c>
      <c r="R802" s="41">
        <v>0</v>
      </c>
      <c r="S802" s="187"/>
    </row>
    <row r="803" spans="1:19" ht="12.75">
      <c r="A803" s="33"/>
      <c r="B803" s="33">
        <v>92120</v>
      </c>
      <c r="C803" s="33"/>
      <c r="D803" s="196" t="s">
        <v>386</v>
      </c>
      <c r="E803" s="34">
        <v>115000</v>
      </c>
      <c r="F803" s="34">
        <v>115000</v>
      </c>
      <c r="G803" s="34">
        <v>15000</v>
      </c>
      <c r="H803" s="34">
        <v>0</v>
      </c>
      <c r="I803" s="34">
        <v>15000</v>
      </c>
      <c r="J803" s="34">
        <v>100000</v>
      </c>
      <c r="K803" s="34">
        <v>0</v>
      </c>
      <c r="L803" s="34">
        <v>0</v>
      </c>
      <c r="M803" s="34">
        <v>0</v>
      </c>
      <c r="N803" s="34">
        <v>0</v>
      </c>
      <c r="O803" s="34">
        <v>0</v>
      </c>
      <c r="P803" s="34">
        <v>0</v>
      </c>
      <c r="Q803" s="34">
        <v>0</v>
      </c>
      <c r="R803" s="34">
        <v>0</v>
      </c>
      <c r="S803" s="187"/>
    </row>
    <row r="804" spans="1:19" s="38" customFormat="1" ht="12.75">
      <c r="A804" s="40"/>
      <c r="B804" s="40"/>
      <c r="C804" s="40"/>
      <c r="D804" s="197"/>
      <c r="E804" s="41">
        <f>SUM(E806,E808)</f>
        <v>2850</v>
      </c>
      <c r="F804" s="41">
        <f aca="true" t="shared" si="78" ref="F804:R804">SUM(F806,F808)</f>
        <v>2850</v>
      </c>
      <c r="G804" s="41">
        <f t="shared" si="78"/>
        <v>2850</v>
      </c>
      <c r="H804" s="41">
        <f t="shared" si="78"/>
        <v>0</v>
      </c>
      <c r="I804" s="41">
        <f t="shared" si="78"/>
        <v>2850</v>
      </c>
      <c r="J804" s="41">
        <f t="shared" si="78"/>
        <v>0</v>
      </c>
      <c r="K804" s="41">
        <f t="shared" si="78"/>
        <v>0</v>
      </c>
      <c r="L804" s="41">
        <f t="shared" si="78"/>
        <v>0</v>
      </c>
      <c r="M804" s="41">
        <f t="shared" si="78"/>
        <v>0</v>
      </c>
      <c r="N804" s="41">
        <f t="shared" si="78"/>
        <v>0</v>
      </c>
      <c r="O804" s="41">
        <f t="shared" si="78"/>
        <v>0</v>
      </c>
      <c r="P804" s="41">
        <f t="shared" si="78"/>
        <v>0</v>
      </c>
      <c r="Q804" s="41">
        <f t="shared" si="78"/>
        <v>0</v>
      </c>
      <c r="R804" s="41">
        <f t="shared" si="78"/>
        <v>0</v>
      </c>
      <c r="S804" s="187"/>
    </row>
    <row r="805" spans="1:19" ht="33" customHeight="1">
      <c r="A805" s="33"/>
      <c r="B805" s="33"/>
      <c r="C805" s="33">
        <v>2720</v>
      </c>
      <c r="D805" s="196" t="s">
        <v>388</v>
      </c>
      <c r="E805" s="34">
        <v>100000</v>
      </c>
      <c r="F805" s="34">
        <v>100000</v>
      </c>
      <c r="G805" s="34">
        <v>0</v>
      </c>
      <c r="H805" s="34">
        <v>0</v>
      </c>
      <c r="I805" s="34">
        <v>0</v>
      </c>
      <c r="J805" s="34">
        <v>100000</v>
      </c>
      <c r="K805" s="34">
        <v>0</v>
      </c>
      <c r="L805" s="34">
        <v>0</v>
      </c>
      <c r="M805" s="34">
        <v>0</v>
      </c>
      <c r="N805" s="34">
        <v>0</v>
      </c>
      <c r="O805" s="34">
        <v>0</v>
      </c>
      <c r="P805" s="34">
        <v>0</v>
      </c>
      <c r="Q805" s="34">
        <v>0</v>
      </c>
      <c r="R805" s="34">
        <v>0</v>
      </c>
      <c r="S805" s="187"/>
    </row>
    <row r="806" spans="1:19" s="38" customFormat="1" ht="12.75">
      <c r="A806" s="40"/>
      <c r="B806" s="40"/>
      <c r="C806" s="40"/>
      <c r="D806" s="197"/>
      <c r="E806" s="41">
        <v>0</v>
      </c>
      <c r="F806" s="41">
        <v>0</v>
      </c>
      <c r="G806" s="41">
        <v>0</v>
      </c>
      <c r="H806" s="41">
        <v>0</v>
      </c>
      <c r="I806" s="41">
        <v>0</v>
      </c>
      <c r="J806" s="41">
        <v>0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0</v>
      </c>
      <c r="Q806" s="41">
        <v>0</v>
      </c>
      <c r="R806" s="41">
        <v>0</v>
      </c>
      <c r="S806" s="187"/>
    </row>
    <row r="807" spans="1:19" ht="12.75">
      <c r="A807" s="33"/>
      <c r="B807" s="33"/>
      <c r="C807" s="33">
        <v>4300</v>
      </c>
      <c r="D807" s="196" t="s">
        <v>50</v>
      </c>
      <c r="E807" s="34">
        <v>15000</v>
      </c>
      <c r="F807" s="34">
        <v>15000</v>
      </c>
      <c r="G807" s="34">
        <v>15000</v>
      </c>
      <c r="H807" s="34">
        <v>0</v>
      </c>
      <c r="I807" s="34">
        <v>15000</v>
      </c>
      <c r="J807" s="34">
        <v>0</v>
      </c>
      <c r="K807" s="34">
        <v>0</v>
      </c>
      <c r="L807" s="34">
        <v>0</v>
      </c>
      <c r="M807" s="34">
        <v>0</v>
      </c>
      <c r="N807" s="34">
        <v>0</v>
      </c>
      <c r="O807" s="34">
        <v>0</v>
      </c>
      <c r="P807" s="34">
        <v>0</v>
      </c>
      <c r="Q807" s="34">
        <v>0</v>
      </c>
      <c r="R807" s="34">
        <v>0</v>
      </c>
      <c r="S807" s="187"/>
    </row>
    <row r="808" spans="1:19" s="38" customFormat="1" ht="12.75">
      <c r="A808" s="40"/>
      <c r="B808" s="40"/>
      <c r="C808" s="40"/>
      <c r="D808" s="197"/>
      <c r="E808" s="41">
        <v>2850</v>
      </c>
      <c r="F808" s="41">
        <v>2850</v>
      </c>
      <c r="G808" s="41">
        <v>2850</v>
      </c>
      <c r="H808" s="41">
        <v>0</v>
      </c>
      <c r="I808" s="41">
        <v>2850</v>
      </c>
      <c r="J808" s="41">
        <v>0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v>0</v>
      </c>
      <c r="R808" s="41">
        <v>0</v>
      </c>
      <c r="S808" s="187"/>
    </row>
    <row r="809" spans="1:19" ht="12.75">
      <c r="A809" s="33"/>
      <c r="B809" s="33">
        <v>92195</v>
      </c>
      <c r="C809" s="33"/>
      <c r="D809" s="196" t="s">
        <v>4</v>
      </c>
      <c r="E809" s="34">
        <v>1151376</v>
      </c>
      <c r="F809" s="34">
        <v>21013</v>
      </c>
      <c r="G809" s="34">
        <v>21013</v>
      </c>
      <c r="H809" s="34">
        <v>0</v>
      </c>
      <c r="I809" s="34">
        <v>21013</v>
      </c>
      <c r="J809" s="34">
        <v>0</v>
      </c>
      <c r="K809" s="34">
        <v>0</v>
      </c>
      <c r="L809" s="34">
        <v>0</v>
      </c>
      <c r="M809" s="34">
        <v>0</v>
      </c>
      <c r="N809" s="34">
        <v>0</v>
      </c>
      <c r="O809" s="34">
        <v>1130363</v>
      </c>
      <c r="P809" s="34">
        <v>1130363</v>
      </c>
      <c r="Q809" s="34">
        <v>1130363</v>
      </c>
      <c r="R809" s="34">
        <v>0</v>
      </c>
      <c r="S809" s="187"/>
    </row>
    <row r="810" spans="1:19" s="38" customFormat="1" ht="12.75">
      <c r="A810" s="40"/>
      <c r="B810" s="40"/>
      <c r="C810" s="40"/>
      <c r="D810" s="197"/>
      <c r="E810" s="41">
        <f>SUM(E812,E814,E816,E818,E820)</f>
        <v>261251.40000000002</v>
      </c>
      <c r="F810" s="41">
        <f aca="true" t="shared" si="79" ref="F810:R810">SUM(F812,F814,F816,F818,F820)</f>
        <v>607.64</v>
      </c>
      <c r="G810" s="41">
        <f t="shared" si="79"/>
        <v>607.64</v>
      </c>
      <c r="H810" s="41">
        <f t="shared" si="79"/>
        <v>0</v>
      </c>
      <c r="I810" s="41">
        <f t="shared" si="79"/>
        <v>607.64</v>
      </c>
      <c r="J810" s="41">
        <f t="shared" si="79"/>
        <v>0</v>
      </c>
      <c r="K810" s="41">
        <f t="shared" si="79"/>
        <v>0</v>
      </c>
      <c r="L810" s="41">
        <f t="shared" si="79"/>
        <v>0</v>
      </c>
      <c r="M810" s="41">
        <f t="shared" si="79"/>
        <v>0</v>
      </c>
      <c r="N810" s="41">
        <f t="shared" si="79"/>
        <v>0</v>
      </c>
      <c r="O810" s="41">
        <f t="shared" si="79"/>
        <v>260643.76</v>
      </c>
      <c r="P810" s="41">
        <f t="shared" si="79"/>
        <v>260643.76</v>
      </c>
      <c r="Q810" s="41">
        <f t="shared" si="79"/>
        <v>260643.76</v>
      </c>
      <c r="R810" s="41">
        <f t="shared" si="79"/>
        <v>0</v>
      </c>
      <c r="S810" s="187"/>
    </row>
    <row r="811" spans="1:19" ht="12.75">
      <c r="A811" s="33"/>
      <c r="B811" s="33"/>
      <c r="C811" s="33">
        <v>4210</v>
      </c>
      <c r="D811" s="196" t="s">
        <v>52</v>
      </c>
      <c r="E811" s="34">
        <v>12913</v>
      </c>
      <c r="F811" s="34">
        <v>12913</v>
      </c>
      <c r="G811" s="34">
        <v>12913</v>
      </c>
      <c r="H811" s="34">
        <v>0</v>
      </c>
      <c r="I811" s="34">
        <v>12913</v>
      </c>
      <c r="J811" s="34">
        <v>0</v>
      </c>
      <c r="K811" s="34">
        <v>0</v>
      </c>
      <c r="L811" s="34">
        <v>0</v>
      </c>
      <c r="M811" s="34">
        <v>0</v>
      </c>
      <c r="N811" s="34">
        <v>0</v>
      </c>
      <c r="O811" s="34">
        <v>0</v>
      </c>
      <c r="P811" s="34">
        <v>0</v>
      </c>
      <c r="Q811" s="34">
        <v>0</v>
      </c>
      <c r="R811" s="34">
        <v>0</v>
      </c>
      <c r="S811" s="187"/>
    </row>
    <row r="812" spans="1:19" s="38" customFormat="1" ht="12.75">
      <c r="A812" s="40"/>
      <c r="B812" s="40"/>
      <c r="C812" s="40"/>
      <c r="D812" s="197"/>
      <c r="E812" s="41">
        <v>0</v>
      </c>
      <c r="F812" s="41">
        <v>0</v>
      </c>
      <c r="G812" s="41">
        <v>0</v>
      </c>
      <c r="H812" s="41">
        <v>0</v>
      </c>
      <c r="I812" s="41">
        <v>0</v>
      </c>
      <c r="J812" s="41">
        <v>0</v>
      </c>
      <c r="K812" s="41">
        <v>0</v>
      </c>
      <c r="L812" s="41">
        <v>0</v>
      </c>
      <c r="M812" s="41">
        <v>0</v>
      </c>
      <c r="N812" s="41">
        <v>0</v>
      </c>
      <c r="O812" s="41">
        <v>0</v>
      </c>
      <c r="P812" s="41">
        <v>0</v>
      </c>
      <c r="Q812" s="41">
        <v>0</v>
      </c>
      <c r="R812" s="41">
        <v>0</v>
      </c>
      <c r="S812" s="187"/>
    </row>
    <row r="813" spans="1:19" ht="12.75">
      <c r="A813" s="33"/>
      <c r="B813" s="33"/>
      <c r="C813" s="33">
        <v>4260</v>
      </c>
      <c r="D813" s="196" t="s">
        <v>55</v>
      </c>
      <c r="E813" s="34">
        <v>6100</v>
      </c>
      <c r="F813" s="34">
        <v>6100</v>
      </c>
      <c r="G813" s="34">
        <v>6100</v>
      </c>
      <c r="H813" s="34">
        <v>0</v>
      </c>
      <c r="I813" s="34">
        <v>6100</v>
      </c>
      <c r="J813" s="34">
        <v>0</v>
      </c>
      <c r="K813" s="34">
        <v>0</v>
      </c>
      <c r="L813" s="34">
        <v>0</v>
      </c>
      <c r="M813" s="34">
        <v>0</v>
      </c>
      <c r="N813" s="34">
        <v>0</v>
      </c>
      <c r="O813" s="34">
        <v>0</v>
      </c>
      <c r="P813" s="34">
        <v>0</v>
      </c>
      <c r="Q813" s="34">
        <v>0</v>
      </c>
      <c r="R813" s="34">
        <v>0</v>
      </c>
      <c r="S813" s="187"/>
    </row>
    <row r="814" spans="1:19" s="38" customFormat="1" ht="12.75">
      <c r="A814" s="40"/>
      <c r="B814" s="40"/>
      <c r="C814" s="40"/>
      <c r="D814" s="197"/>
      <c r="E814" s="41">
        <v>403.46</v>
      </c>
      <c r="F814" s="41">
        <v>403.46</v>
      </c>
      <c r="G814" s="41">
        <v>403.46</v>
      </c>
      <c r="H814" s="41">
        <v>0</v>
      </c>
      <c r="I814" s="41">
        <v>403.46</v>
      </c>
      <c r="J814" s="41">
        <v>0</v>
      </c>
      <c r="K814" s="41">
        <v>0</v>
      </c>
      <c r="L814" s="41">
        <v>0</v>
      </c>
      <c r="M814" s="41">
        <v>0</v>
      </c>
      <c r="N814" s="41">
        <v>0</v>
      </c>
      <c r="O814" s="41">
        <v>0</v>
      </c>
      <c r="P814" s="41">
        <v>0</v>
      </c>
      <c r="Q814" s="41">
        <v>0</v>
      </c>
      <c r="R814" s="41">
        <v>0</v>
      </c>
      <c r="S814" s="187"/>
    </row>
    <row r="815" spans="1:19" ht="12.75">
      <c r="A815" s="33"/>
      <c r="B815" s="33"/>
      <c r="C815" s="33">
        <v>4300</v>
      </c>
      <c r="D815" s="196" t="s">
        <v>50</v>
      </c>
      <c r="E815" s="34">
        <v>2000</v>
      </c>
      <c r="F815" s="34">
        <v>2000</v>
      </c>
      <c r="G815" s="34">
        <v>2000</v>
      </c>
      <c r="H815" s="34">
        <v>0</v>
      </c>
      <c r="I815" s="34">
        <v>2000</v>
      </c>
      <c r="J815" s="34">
        <v>0</v>
      </c>
      <c r="K815" s="34">
        <v>0</v>
      </c>
      <c r="L815" s="34">
        <v>0</v>
      </c>
      <c r="M815" s="34">
        <v>0</v>
      </c>
      <c r="N815" s="34">
        <v>0</v>
      </c>
      <c r="O815" s="34">
        <v>0</v>
      </c>
      <c r="P815" s="34">
        <v>0</v>
      </c>
      <c r="Q815" s="34">
        <v>0</v>
      </c>
      <c r="R815" s="34">
        <v>0</v>
      </c>
      <c r="S815" s="187"/>
    </row>
    <row r="816" spans="1:19" s="38" customFormat="1" ht="12.75">
      <c r="A816" s="40"/>
      <c r="B816" s="40"/>
      <c r="C816" s="40"/>
      <c r="D816" s="197"/>
      <c r="E816" s="41">
        <v>204.18</v>
      </c>
      <c r="F816" s="41">
        <v>204.18</v>
      </c>
      <c r="G816" s="41">
        <v>204.18</v>
      </c>
      <c r="H816" s="41">
        <v>0</v>
      </c>
      <c r="I816" s="41">
        <v>204.18</v>
      </c>
      <c r="J816" s="41">
        <v>0</v>
      </c>
      <c r="K816" s="41">
        <v>0</v>
      </c>
      <c r="L816" s="41">
        <v>0</v>
      </c>
      <c r="M816" s="41">
        <v>0</v>
      </c>
      <c r="N816" s="41">
        <v>0</v>
      </c>
      <c r="O816" s="41">
        <v>0</v>
      </c>
      <c r="P816" s="41">
        <v>0</v>
      </c>
      <c r="Q816" s="41">
        <v>0</v>
      </c>
      <c r="R816" s="41">
        <v>0</v>
      </c>
      <c r="S816" s="187"/>
    </row>
    <row r="817" spans="1:19" ht="12.75">
      <c r="A817" s="33"/>
      <c r="B817" s="33"/>
      <c r="C817" s="33">
        <v>6057</v>
      </c>
      <c r="D817" s="196" t="s">
        <v>53</v>
      </c>
      <c r="E817" s="34">
        <v>960808</v>
      </c>
      <c r="F817" s="34">
        <v>0</v>
      </c>
      <c r="G817" s="34">
        <v>0</v>
      </c>
      <c r="H817" s="34">
        <v>0</v>
      </c>
      <c r="I817" s="34">
        <v>0</v>
      </c>
      <c r="J817" s="34">
        <v>0</v>
      </c>
      <c r="K817" s="34">
        <v>0</v>
      </c>
      <c r="L817" s="34">
        <v>0</v>
      </c>
      <c r="M817" s="34">
        <v>0</v>
      </c>
      <c r="N817" s="34">
        <v>0</v>
      </c>
      <c r="O817" s="34">
        <v>960808</v>
      </c>
      <c r="P817" s="34">
        <v>960808</v>
      </c>
      <c r="Q817" s="34">
        <v>960808</v>
      </c>
      <c r="R817" s="34">
        <v>0</v>
      </c>
      <c r="S817" s="187"/>
    </row>
    <row r="818" spans="1:19" s="38" customFormat="1" ht="12.75">
      <c r="A818" s="40"/>
      <c r="B818" s="40"/>
      <c r="C818" s="40"/>
      <c r="D818" s="197"/>
      <c r="E818" s="41">
        <v>221547.19</v>
      </c>
      <c r="F818" s="41">
        <v>0</v>
      </c>
      <c r="G818" s="41">
        <v>0</v>
      </c>
      <c r="H818" s="41">
        <v>0</v>
      </c>
      <c r="I818" s="41">
        <v>0</v>
      </c>
      <c r="J818" s="41">
        <v>0</v>
      </c>
      <c r="K818" s="41">
        <v>0</v>
      </c>
      <c r="L818" s="41">
        <v>0</v>
      </c>
      <c r="M818" s="41">
        <v>0</v>
      </c>
      <c r="N818" s="41">
        <v>0</v>
      </c>
      <c r="O818" s="41">
        <v>221547.19</v>
      </c>
      <c r="P818" s="41">
        <v>221547.19</v>
      </c>
      <c r="Q818" s="41">
        <v>221547.19</v>
      </c>
      <c r="R818" s="41">
        <v>0</v>
      </c>
      <c r="S818" s="187"/>
    </row>
    <row r="819" spans="1:19" ht="12.75">
      <c r="A819" s="33"/>
      <c r="B819" s="33"/>
      <c r="C819" s="33">
        <v>6059</v>
      </c>
      <c r="D819" s="196" t="s">
        <v>53</v>
      </c>
      <c r="E819" s="34">
        <v>169555</v>
      </c>
      <c r="F819" s="34">
        <v>0</v>
      </c>
      <c r="G819" s="34">
        <v>0</v>
      </c>
      <c r="H819" s="34">
        <v>0</v>
      </c>
      <c r="I819" s="34">
        <v>0</v>
      </c>
      <c r="J819" s="34">
        <v>0</v>
      </c>
      <c r="K819" s="34">
        <v>0</v>
      </c>
      <c r="L819" s="34">
        <v>0</v>
      </c>
      <c r="M819" s="34">
        <v>0</v>
      </c>
      <c r="N819" s="34">
        <v>0</v>
      </c>
      <c r="O819" s="34">
        <v>169555</v>
      </c>
      <c r="P819" s="34">
        <v>169555</v>
      </c>
      <c r="Q819" s="34">
        <v>169555</v>
      </c>
      <c r="R819" s="34">
        <v>0</v>
      </c>
      <c r="S819" s="187"/>
    </row>
    <row r="820" spans="1:19" s="38" customFormat="1" ht="12.75">
      <c r="A820" s="40"/>
      <c r="B820" s="40"/>
      <c r="C820" s="40"/>
      <c r="D820" s="197"/>
      <c r="E820" s="41">
        <v>39096.57</v>
      </c>
      <c r="F820" s="41">
        <v>0</v>
      </c>
      <c r="G820" s="41">
        <v>0</v>
      </c>
      <c r="H820" s="41">
        <v>0</v>
      </c>
      <c r="I820" s="41">
        <v>0</v>
      </c>
      <c r="J820" s="41">
        <v>0</v>
      </c>
      <c r="K820" s="41">
        <v>0</v>
      </c>
      <c r="L820" s="41">
        <v>0</v>
      </c>
      <c r="M820" s="41">
        <v>0</v>
      </c>
      <c r="N820" s="41">
        <v>0</v>
      </c>
      <c r="O820" s="41">
        <v>39096.57</v>
      </c>
      <c r="P820" s="41">
        <v>39096.57</v>
      </c>
      <c r="Q820" s="41">
        <v>39096.57</v>
      </c>
      <c r="R820" s="41">
        <v>0</v>
      </c>
      <c r="S820" s="187"/>
    </row>
    <row r="821" spans="1:19" ht="12.75">
      <c r="A821" s="33">
        <v>926</v>
      </c>
      <c r="B821" s="33"/>
      <c r="C821" s="33"/>
      <c r="D821" s="196" t="s">
        <v>380</v>
      </c>
      <c r="E821" s="34">
        <v>738614</v>
      </c>
      <c r="F821" s="34">
        <v>728614</v>
      </c>
      <c r="G821" s="34">
        <v>443356</v>
      </c>
      <c r="H821" s="34">
        <v>226806</v>
      </c>
      <c r="I821" s="34">
        <v>216550</v>
      </c>
      <c r="J821" s="34">
        <v>271000</v>
      </c>
      <c r="K821" s="34">
        <v>1000</v>
      </c>
      <c r="L821" s="34">
        <v>13258</v>
      </c>
      <c r="M821" s="34">
        <v>0</v>
      </c>
      <c r="N821" s="34">
        <v>0</v>
      </c>
      <c r="O821" s="34">
        <v>10000</v>
      </c>
      <c r="P821" s="34">
        <v>10000</v>
      </c>
      <c r="Q821" s="34">
        <v>0</v>
      </c>
      <c r="R821" s="34">
        <v>0</v>
      </c>
      <c r="S821" s="187"/>
    </row>
    <row r="822" spans="1:19" s="38" customFormat="1" ht="12.75">
      <c r="A822" s="40"/>
      <c r="B822" s="40"/>
      <c r="C822" s="40"/>
      <c r="D822" s="197"/>
      <c r="E822" s="41">
        <f>SUM(E824,E864)</f>
        <v>369404.6499999999</v>
      </c>
      <c r="F822" s="41">
        <f aca="true" t="shared" si="80" ref="F822:R822">SUM(F824,F864)</f>
        <v>369404.6499999999</v>
      </c>
      <c r="G822" s="41">
        <f t="shared" si="80"/>
        <v>213751.66999999998</v>
      </c>
      <c r="H822" s="41">
        <f t="shared" si="80"/>
        <v>109447.92</v>
      </c>
      <c r="I822" s="41">
        <f t="shared" si="80"/>
        <v>104303.75</v>
      </c>
      <c r="J822" s="41">
        <f t="shared" si="80"/>
        <v>142000</v>
      </c>
      <c r="K822" s="41">
        <f t="shared" si="80"/>
        <v>405.31</v>
      </c>
      <c r="L822" s="41">
        <f t="shared" si="80"/>
        <v>13247.67</v>
      </c>
      <c r="M822" s="41">
        <f t="shared" si="80"/>
        <v>0</v>
      </c>
      <c r="N822" s="41">
        <f t="shared" si="80"/>
        <v>0</v>
      </c>
      <c r="O822" s="41">
        <f t="shared" si="80"/>
        <v>0</v>
      </c>
      <c r="P822" s="41">
        <f t="shared" si="80"/>
        <v>0</v>
      </c>
      <c r="Q822" s="41">
        <f t="shared" si="80"/>
        <v>0</v>
      </c>
      <c r="R822" s="41">
        <f t="shared" si="80"/>
        <v>0</v>
      </c>
      <c r="S822" s="187"/>
    </row>
    <row r="823" spans="1:19" ht="12.75">
      <c r="A823" s="33"/>
      <c r="B823" s="33">
        <v>92601</v>
      </c>
      <c r="C823" s="33"/>
      <c r="D823" s="196" t="s">
        <v>101</v>
      </c>
      <c r="E823" s="34">
        <v>454356</v>
      </c>
      <c r="F823" s="34">
        <v>444356</v>
      </c>
      <c r="G823" s="34">
        <v>443356</v>
      </c>
      <c r="H823" s="34">
        <v>226806</v>
      </c>
      <c r="I823" s="34">
        <v>216550</v>
      </c>
      <c r="J823" s="34">
        <v>0</v>
      </c>
      <c r="K823" s="34">
        <v>1000</v>
      </c>
      <c r="L823" s="34">
        <v>0</v>
      </c>
      <c r="M823" s="34">
        <v>0</v>
      </c>
      <c r="N823" s="34">
        <v>0</v>
      </c>
      <c r="O823" s="34">
        <v>10000</v>
      </c>
      <c r="P823" s="34">
        <v>10000</v>
      </c>
      <c r="Q823" s="34">
        <v>0</v>
      </c>
      <c r="R823" s="34">
        <v>0</v>
      </c>
      <c r="S823" s="187"/>
    </row>
    <row r="824" spans="1:19" s="38" customFormat="1" ht="12.75">
      <c r="A824" s="40"/>
      <c r="B824" s="40"/>
      <c r="C824" s="40"/>
      <c r="D824" s="197"/>
      <c r="E824" s="41">
        <f>SUM(E826,E828,E830,E832,E834,E836,E838,E840,E842,E844,E846,E848,E850,E852,E854,E856,E858,E860,E862)</f>
        <v>214156.97999999998</v>
      </c>
      <c r="F824" s="41">
        <f aca="true" t="shared" si="81" ref="F824:R824">SUM(F826,F828,F830,F832,F834,F836,F838,F840,F842,F844,F846,F848,F850,F852,F854,F856,F858,F860,F862)</f>
        <v>214156.97999999998</v>
      </c>
      <c r="G824" s="41">
        <f t="shared" si="81"/>
        <v>213751.66999999998</v>
      </c>
      <c r="H824" s="41">
        <f t="shared" si="81"/>
        <v>109447.92</v>
      </c>
      <c r="I824" s="41">
        <f t="shared" si="81"/>
        <v>104303.75</v>
      </c>
      <c r="J824" s="41">
        <f t="shared" si="81"/>
        <v>0</v>
      </c>
      <c r="K824" s="41">
        <f t="shared" si="81"/>
        <v>405.31</v>
      </c>
      <c r="L824" s="41">
        <f t="shared" si="81"/>
        <v>0</v>
      </c>
      <c r="M824" s="41">
        <f t="shared" si="81"/>
        <v>0</v>
      </c>
      <c r="N824" s="41">
        <f t="shared" si="81"/>
        <v>0</v>
      </c>
      <c r="O824" s="41">
        <f t="shared" si="81"/>
        <v>0</v>
      </c>
      <c r="P824" s="41">
        <f t="shared" si="81"/>
        <v>0</v>
      </c>
      <c r="Q824" s="41">
        <f t="shared" si="81"/>
        <v>0</v>
      </c>
      <c r="R824" s="41">
        <f t="shared" si="81"/>
        <v>0</v>
      </c>
      <c r="S824" s="187"/>
    </row>
    <row r="825" spans="1:19" ht="12.75">
      <c r="A825" s="33"/>
      <c r="B825" s="33"/>
      <c r="C825" s="33">
        <v>3020</v>
      </c>
      <c r="D825" s="196" t="s">
        <v>282</v>
      </c>
      <c r="E825" s="34">
        <v>1000</v>
      </c>
      <c r="F825" s="34">
        <v>1000</v>
      </c>
      <c r="G825" s="34">
        <v>0</v>
      </c>
      <c r="H825" s="34">
        <v>0</v>
      </c>
      <c r="I825" s="34">
        <v>0</v>
      </c>
      <c r="J825" s="34">
        <v>0</v>
      </c>
      <c r="K825" s="34">
        <v>1000</v>
      </c>
      <c r="L825" s="34">
        <v>0</v>
      </c>
      <c r="M825" s="34">
        <v>0</v>
      </c>
      <c r="N825" s="34">
        <v>0</v>
      </c>
      <c r="O825" s="34">
        <v>0</v>
      </c>
      <c r="P825" s="34">
        <v>0</v>
      </c>
      <c r="Q825" s="34">
        <v>0</v>
      </c>
      <c r="R825" s="34">
        <v>0</v>
      </c>
      <c r="S825" s="187"/>
    </row>
    <row r="826" spans="1:19" s="38" customFormat="1" ht="12.75">
      <c r="A826" s="40"/>
      <c r="B826" s="40"/>
      <c r="C826" s="40"/>
      <c r="D826" s="197"/>
      <c r="E826" s="41">
        <v>405.31</v>
      </c>
      <c r="F826" s="41">
        <v>405.31</v>
      </c>
      <c r="G826" s="41">
        <v>0</v>
      </c>
      <c r="H826" s="41">
        <v>0</v>
      </c>
      <c r="I826" s="41">
        <v>0</v>
      </c>
      <c r="J826" s="41">
        <v>0</v>
      </c>
      <c r="K826" s="41">
        <v>405.31</v>
      </c>
      <c r="L826" s="41">
        <v>0</v>
      </c>
      <c r="M826" s="41">
        <v>0</v>
      </c>
      <c r="N826" s="41">
        <v>0</v>
      </c>
      <c r="O826" s="41">
        <v>0</v>
      </c>
      <c r="P826" s="41">
        <v>0</v>
      </c>
      <c r="Q826" s="41">
        <v>0</v>
      </c>
      <c r="R826" s="41">
        <v>0</v>
      </c>
      <c r="S826" s="187"/>
    </row>
    <row r="827" spans="1:19" ht="12.75">
      <c r="A827" s="33"/>
      <c r="B827" s="33"/>
      <c r="C827" s="33">
        <v>4010</v>
      </c>
      <c r="D827" s="196" t="s">
        <v>63</v>
      </c>
      <c r="E827" s="34">
        <v>128306</v>
      </c>
      <c r="F827" s="34">
        <v>128306</v>
      </c>
      <c r="G827" s="34">
        <v>128306</v>
      </c>
      <c r="H827" s="34">
        <v>128306</v>
      </c>
      <c r="I827" s="34">
        <v>0</v>
      </c>
      <c r="J827" s="34">
        <v>0</v>
      </c>
      <c r="K827" s="34">
        <v>0</v>
      </c>
      <c r="L827" s="34">
        <v>0</v>
      </c>
      <c r="M827" s="34">
        <v>0</v>
      </c>
      <c r="N827" s="34">
        <v>0</v>
      </c>
      <c r="O827" s="34">
        <v>0</v>
      </c>
      <c r="P827" s="34">
        <v>0</v>
      </c>
      <c r="Q827" s="34">
        <v>0</v>
      </c>
      <c r="R827" s="34">
        <v>0</v>
      </c>
      <c r="S827" s="187"/>
    </row>
    <row r="828" spans="1:19" s="38" customFormat="1" ht="12.75">
      <c r="A828" s="40"/>
      <c r="B828" s="40"/>
      <c r="C828" s="40"/>
      <c r="D828" s="197"/>
      <c r="E828" s="41">
        <v>64513.33</v>
      </c>
      <c r="F828" s="41">
        <v>64513.33</v>
      </c>
      <c r="G828" s="41">
        <v>64513.33</v>
      </c>
      <c r="H828" s="41">
        <v>64513.33</v>
      </c>
      <c r="I828" s="41">
        <v>0</v>
      </c>
      <c r="J828" s="41">
        <v>0</v>
      </c>
      <c r="K828" s="41">
        <v>0</v>
      </c>
      <c r="L828" s="41">
        <v>0</v>
      </c>
      <c r="M828" s="41">
        <v>0</v>
      </c>
      <c r="N828" s="41">
        <v>0</v>
      </c>
      <c r="O828" s="41">
        <v>0</v>
      </c>
      <c r="P828" s="41">
        <v>0</v>
      </c>
      <c r="Q828" s="41">
        <v>0</v>
      </c>
      <c r="R828" s="41">
        <v>0</v>
      </c>
      <c r="S828" s="187"/>
    </row>
    <row r="829" spans="1:19" ht="12.75">
      <c r="A829" s="33"/>
      <c r="B829" s="33"/>
      <c r="C829" s="33">
        <v>4040</v>
      </c>
      <c r="D829" s="196" t="s">
        <v>68</v>
      </c>
      <c r="E829" s="34">
        <v>12000</v>
      </c>
      <c r="F829" s="34">
        <v>12000</v>
      </c>
      <c r="G829" s="34">
        <v>12000</v>
      </c>
      <c r="H829" s="34">
        <v>12000</v>
      </c>
      <c r="I829" s="34">
        <v>0</v>
      </c>
      <c r="J829" s="34">
        <v>0</v>
      </c>
      <c r="K829" s="34">
        <v>0</v>
      </c>
      <c r="L829" s="34">
        <v>0</v>
      </c>
      <c r="M829" s="34">
        <v>0</v>
      </c>
      <c r="N829" s="34">
        <v>0</v>
      </c>
      <c r="O829" s="34">
        <v>0</v>
      </c>
      <c r="P829" s="34">
        <v>0</v>
      </c>
      <c r="Q829" s="34">
        <v>0</v>
      </c>
      <c r="R829" s="34">
        <v>0</v>
      </c>
      <c r="S829" s="187"/>
    </row>
    <row r="830" spans="1:19" s="38" customFormat="1" ht="12.75">
      <c r="A830" s="40"/>
      <c r="B830" s="40"/>
      <c r="C830" s="40"/>
      <c r="D830" s="197"/>
      <c r="E830" s="41">
        <v>8439.87</v>
      </c>
      <c r="F830" s="41">
        <v>8439.87</v>
      </c>
      <c r="G830" s="41">
        <v>8439.87</v>
      </c>
      <c r="H830" s="41">
        <v>8439.87</v>
      </c>
      <c r="I830" s="41">
        <v>0</v>
      </c>
      <c r="J830" s="41">
        <v>0</v>
      </c>
      <c r="K830" s="41">
        <v>0</v>
      </c>
      <c r="L830" s="41">
        <v>0</v>
      </c>
      <c r="M830" s="41">
        <v>0</v>
      </c>
      <c r="N830" s="41">
        <v>0</v>
      </c>
      <c r="O830" s="41">
        <v>0</v>
      </c>
      <c r="P830" s="41">
        <v>0</v>
      </c>
      <c r="Q830" s="41">
        <v>0</v>
      </c>
      <c r="R830" s="41">
        <v>0</v>
      </c>
      <c r="S830" s="187"/>
    </row>
    <row r="831" spans="1:19" ht="15" customHeight="1">
      <c r="A831" s="33"/>
      <c r="B831" s="33"/>
      <c r="C831" s="33">
        <v>4110</v>
      </c>
      <c r="D831" s="196" t="s">
        <v>64</v>
      </c>
      <c r="E831" s="34">
        <v>33500</v>
      </c>
      <c r="F831" s="34">
        <v>33500</v>
      </c>
      <c r="G831" s="34">
        <v>33500</v>
      </c>
      <c r="H831" s="34">
        <v>33500</v>
      </c>
      <c r="I831" s="34">
        <v>0</v>
      </c>
      <c r="J831" s="34">
        <v>0</v>
      </c>
      <c r="K831" s="34">
        <v>0</v>
      </c>
      <c r="L831" s="34">
        <v>0</v>
      </c>
      <c r="M831" s="34">
        <v>0</v>
      </c>
      <c r="N831" s="34">
        <v>0</v>
      </c>
      <c r="O831" s="34">
        <v>0</v>
      </c>
      <c r="P831" s="34">
        <v>0</v>
      </c>
      <c r="Q831" s="34">
        <v>0</v>
      </c>
      <c r="R831" s="34">
        <v>0</v>
      </c>
      <c r="S831" s="187"/>
    </row>
    <row r="832" spans="1:19" s="38" customFormat="1" ht="12.75">
      <c r="A832" s="40"/>
      <c r="B832" s="40"/>
      <c r="C832" s="40"/>
      <c r="D832" s="197"/>
      <c r="E832" s="41">
        <v>15584.04</v>
      </c>
      <c r="F832" s="41">
        <v>15584.04</v>
      </c>
      <c r="G832" s="41">
        <v>15584.04</v>
      </c>
      <c r="H832" s="41">
        <v>15584.04</v>
      </c>
      <c r="I832" s="41">
        <v>0</v>
      </c>
      <c r="J832" s="41">
        <v>0</v>
      </c>
      <c r="K832" s="41">
        <v>0</v>
      </c>
      <c r="L832" s="41">
        <v>0</v>
      </c>
      <c r="M832" s="41">
        <v>0</v>
      </c>
      <c r="N832" s="41">
        <v>0</v>
      </c>
      <c r="O832" s="41">
        <v>0</v>
      </c>
      <c r="P832" s="41">
        <v>0</v>
      </c>
      <c r="Q832" s="41">
        <v>0</v>
      </c>
      <c r="R832" s="41">
        <v>0</v>
      </c>
      <c r="S832" s="187"/>
    </row>
    <row r="833" spans="1:19" ht="12.75">
      <c r="A833" s="33"/>
      <c r="B833" s="33"/>
      <c r="C833" s="33">
        <v>4120</v>
      </c>
      <c r="D833" s="196" t="s">
        <v>65</v>
      </c>
      <c r="E833" s="34">
        <v>5000</v>
      </c>
      <c r="F833" s="34">
        <v>5000</v>
      </c>
      <c r="G833" s="34">
        <v>5000</v>
      </c>
      <c r="H833" s="34">
        <v>5000</v>
      </c>
      <c r="I833" s="34">
        <v>0</v>
      </c>
      <c r="J833" s="34">
        <v>0</v>
      </c>
      <c r="K833" s="34">
        <v>0</v>
      </c>
      <c r="L833" s="34">
        <v>0</v>
      </c>
      <c r="M833" s="34">
        <v>0</v>
      </c>
      <c r="N833" s="34">
        <v>0</v>
      </c>
      <c r="O833" s="34">
        <v>0</v>
      </c>
      <c r="P833" s="34">
        <v>0</v>
      </c>
      <c r="Q833" s="34">
        <v>0</v>
      </c>
      <c r="R833" s="34">
        <v>0</v>
      </c>
      <c r="S833" s="187"/>
    </row>
    <row r="834" spans="1:19" s="38" customFormat="1" ht="12.75">
      <c r="A834" s="40"/>
      <c r="B834" s="40"/>
      <c r="C834" s="40"/>
      <c r="D834" s="197"/>
      <c r="E834" s="41">
        <v>1951.69</v>
      </c>
      <c r="F834" s="41">
        <v>1951.69</v>
      </c>
      <c r="G834" s="41">
        <v>1951.69</v>
      </c>
      <c r="H834" s="41">
        <v>1951.69</v>
      </c>
      <c r="I834" s="41">
        <v>0</v>
      </c>
      <c r="J834" s="41">
        <v>0</v>
      </c>
      <c r="K834" s="41">
        <v>0</v>
      </c>
      <c r="L834" s="41">
        <v>0</v>
      </c>
      <c r="M834" s="41">
        <v>0</v>
      </c>
      <c r="N834" s="41">
        <v>0</v>
      </c>
      <c r="O834" s="41">
        <v>0</v>
      </c>
      <c r="P834" s="41">
        <v>0</v>
      </c>
      <c r="Q834" s="41">
        <v>0</v>
      </c>
      <c r="R834" s="41">
        <v>0</v>
      </c>
      <c r="S834" s="187"/>
    </row>
    <row r="835" spans="1:19" ht="12.75">
      <c r="A835" s="33"/>
      <c r="B835" s="33"/>
      <c r="C835" s="33">
        <v>4170</v>
      </c>
      <c r="D835" s="196" t="s">
        <v>70</v>
      </c>
      <c r="E835" s="34">
        <v>48000</v>
      </c>
      <c r="F835" s="34">
        <v>48000</v>
      </c>
      <c r="G835" s="34">
        <v>48000</v>
      </c>
      <c r="H835" s="34">
        <v>48000</v>
      </c>
      <c r="I835" s="34">
        <v>0</v>
      </c>
      <c r="J835" s="34">
        <v>0</v>
      </c>
      <c r="K835" s="34">
        <v>0</v>
      </c>
      <c r="L835" s="34">
        <v>0</v>
      </c>
      <c r="M835" s="34">
        <v>0</v>
      </c>
      <c r="N835" s="34">
        <v>0</v>
      </c>
      <c r="O835" s="34">
        <v>0</v>
      </c>
      <c r="P835" s="34">
        <v>0</v>
      </c>
      <c r="Q835" s="34">
        <v>0</v>
      </c>
      <c r="R835" s="34">
        <v>0</v>
      </c>
      <c r="S835" s="187"/>
    </row>
    <row r="836" spans="1:19" s="38" customFormat="1" ht="12.75">
      <c r="A836" s="40"/>
      <c r="B836" s="40"/>
      <c r="C836" s="40"/>
      <c r="D836" s="197"/>
      <c r="E836" s="41">
        <v>18958.99</v>
      </c>
      <c r="F836" s="41">
        <v>18958.99</v>
      </c>
      <c r="G836" s="41">
        <v>18958.99</v>
      </c>
      <c r="H836" s="41">
        <v>18958.99</v>
      </c>
      <c r="I836" s="41">
        <v>0</v>
      </c>
      <c r="J836" s="41">
        <v>0</v>
      </c>
      <c r="K836" s="41">
        <v>0</v>
      </c>
      <c r="L836" s="41">
        <v>0</v>
      </c>
      <c r="M836" s="41">
        <v>0</v>
      </c>
      <c r="N836" s="41">
        <v>0</v>
      </c>
      <c r="O836" s="41">
        <v>0</v>
      </c>
      <c r="P836" s="41">
        <v>0</v>
      </c>
      <c r="Q836" s="41">
        <v>0</v>
      </c>
      <c r="R836" s="41">
        <v>0</v>
      </c>
      <c r="S836" s="187"/>
    </row>
    <row r="837" spans="1:19" ht="12.75">
      <c r="A837" s="33"/>
      <c r="B837" s="33"/>
      <c r="C837" s="33">
        <v>4210</v>
      </c>
      <c r="D837" s="196" t="s">
        <v>52</v>
      </c>
      <c r="E837" s="34">
        <v>35955</v>
      </c>
      <c r="F837" s="34">
        <v>35955</v>
      </c>
      <c r="G837" s="34">
        <v>35955</v>
      </c>
      <c r="H837" s="34">
        <v>0</v>
      </c>
      <c r="I837" s="34">
        <v>35955</v>
      </c>
      <c r="J837" s="34">
        <v>0</v>
      </c>
      <c r="K837" s="34">
        <v>0</v>
      </c>
      <c r="L837" s="34">
        <v>0</v>
      </c>
      <c r="M837" s="34">
        <v>0</v>
      </c>
      <c r="N837" s="34">
        <v>0</v>
      </c>
      <c r="O837" s="34">
        <v>0</v>
      </c>
      <c r="P837" s="34">
        <v>0</v>
      </c>
      <c r="Q837" s="34">
        <v>0</v>
      </c>
      <c r="R837" s="34">
        <v>0</v>
      </c>
      <c r="S837" s="187"/>
    </row>
    <row r="838" spans="1:19" s="38" customFormat="1" ht="12.75">
      <c r="A838" s="40"/>
      <c r="B838" s="40"/>
      <c r="C838" s="40"/>
      <c r="D838" s="197"/>
      <c r="E838" s="41">
        <v>16076.19</v>
      </c>
      <c r="F838" s="41">
        <v>16076.19</v>
      </c>
      <c r="G838" s="41">
        <v>16076.19</v>
      </c>
      <c r="H838" s="41">
        <v>0</v>
      </c>
      <c r="I838" s="41">
        <v>16076.19</v>
      </c>
      <c r="J838" s="41">
        <v>0</v>
      </c>
      <c r="K838" s="41">
        <v>0</v>
      </c>
      <c r="L838" s="41">
        <v>0</v>
      </c>
      <c r="M838" s="41">
        <v>0</v>
      </c>
      <c r="N838" s="41">
        <v>0</v>
      </c>
      <c r="O838" s="41">
        <v>0</v>
      </c>
      <c r="P838" s="41">
        <v>0</v>
      </c>
      <c r="Q838" s="41">
        <v>0</v>
      </c>
      <c r="R838" s="41">
        <v>0</v>
      </c>
      <c r="S838" s="187"/>
    </row>
    <row r="839" spans="1:19" ht="12.75">
      <c r="A839" s="33"/>
      <c r="B839" s="33"/>
      <c r="C839" s="33">
        <v>4260</v>
      </c>
      <c r="D839" s="196" t="s">
        <v>55</v>
      </c>
      <c r="E839" s="34">
        <v>65000</v>
      </c>
      <c r="F839" s="34">
        <v>65000</v>
      </c>
      <c r="G839" s="34">
        <v>65000</v>
      </c>
      <c r="H839" s="34">
        <v>0</v>
      </c>
      <c r="I839" s="34">
        <v>65000</v>
      </c>
      <c r="J839" s="34">
        <v>0</v>
      </c>
      <c r="K839" s="34">
        <v>0</v>
      </c>
      <c r="L839" s="34">
        <v>0</v>
      </c>
      <c r="M839" s="34">
        <v>0</v>
      </c>
      <c r="N839" s="34">
        <v>0</v>
      </c>
      <c r="O839" s="34">
        <v>0</v>
      </c>
      <c r="P839" s="34">
        <v>0</v>
      </c>
      <c r="Q839" s="34">
        <v>0</v>
      </c>
      <c r="R839" s="34">
        <v>0</v>
      </c>
      <c r="S839" s="187"/>
    </row>
    <row r="840" spans="1:19" s="38" customFormat="1" ht="12.75">
      <c r="A840" s="40"/>
      <c r="B840" s="40"/>
      <c r="C840" s="40"/>
      <c r="D840" s="197"/>
      <c r="E840" s="41">
        <v>39424.2</v>
      </c>
      <c r="F840" s="41">
        <v>39424.2</v>
      </c>
      <c r="G840" s="41">
        <v>39424.2</v>
      </c>
      <c r="H840" s="41">
        <v>0</v>
      </c>
      <c r="I840" s="41">
        <v>39424.2</v>
      </c>
      <c r="J840" s="41">
        <v>0</v>
      </c>
      <c r="K840" s="41">
        <v>0</v>
      </c>
      <c r="L840" s="41">
        <v>0</v>
      </c>
      <c r="M840" s="41">
        <v>0</v>
      </c>
      <c r="N840" s="41">
        <v>0</v>
      </c>
      <c r="O840" s="41">
        <v>0</v>
      </c>
      <c r="P840" s="41">
        <v>0</v>
      </c>
      <c r="Q840" s="41">
        <v>0</v>
      </c>
      <c r="R840" s="41">
        <v>0</v>
      </c>
      <c r="S840" s="187"/>
    </row>
    <row r="841" spans="1:19" ht="12.75">
      <c r="A841" s="33"/>
      <c r="B841" s="33"/>
      <c r="C841" s="33">
        <v>4270</v>
      </c>
      <c r="D841" s="196" t="s">
        <v>54</v>
      </c>
      <c r="E841" s="34">
        <v>24945</v>
      </c>
      <c r="F841" s="34">
        <v>24945</v>
      </c>
      <c r="G841" s="34">
        <v>24945</v>
      </c>
      <c r="H841" s="34">
        <v>0</v>
      </c>
      <c r="I841" s="34">
        <v>24945</v>
      </c>
      <c r="J841" s="34">
        <v>0</v>
      </c>
      <c r="K841" s="34">
        <v>0</v>
      </c>
      <c r="L841" s="34">
        <v>0</v>
      </c>
      <c r="M841" s="34">
        <v>0</v>
      </c>
      <c r="N841" s="34">
        <v>0</v>
      </c>
      <c r="O841" s="34">
        <v>0</v>
      </c>
      <c r="P841" s="34">
        <v>0</v>
      </c>
      <c r="Q841" s="34">
        <v>0</v>
      </c>
      <c r="R841" s="34">
        <v>0</v>
      </c>
      <c r="S841" s="187"/>
    </row>
    <row r="842" spans="1:19" s="38" customFormat="1" ht="12.75">
      <c r="A842" s="40"/>
      <c r="B842" s="40"/>
      <c r="C842" s="40"/>
      <c r="D842" s="197"/>
      <c r="E842" s="41">
        <v>10000</v>
      </c>
      <c r="F842" s="41">
        <v>10000</v>
      </c>
      <c r="G842" s="41">
        <v>10000</v>
      </c>
      <c r="H842" s="41">
        <v>0</v>
      </c>
      <c r="I842" s="41">
        <v>10000</v>
      </c>
      <c r="J842" s="41">
        <v>0</v>
      </c>
      <c r="K842" s="41">
        <v>0</v>
      </c>
      <c r="L842" s="41">
        <v>0</v>
      </c>
      <c r="M842" s="41">
        <v>0</v>
      </c>
      <c r="N842" s="41">
        <v>0</v>
      </c>
      <c r="O842" s="41">
        <v>0</v>
      </c>
      <c r="P842" s="41">
        <v>0</v>
      </c>
      <c r="Q842" s="41">
        <v>0</v>
      </c>
      <c r="R842" s="41">
        <v>0</v>
      </c>
      <c r="S842" s="187"/>
    </row>
    <row r="843" spans="1:19" ht="12.75">
      <c r="A843" s="33"/>
      <c r="B843" s="33"/>
      <c r="C843" s="33">
        <v>4280</v>
      </c>
      <c r="D843" s="196" t="s">
        <v>71</v>
      </c>
      <c r="E843" s="34">
        <v>650</v>
      </c>
      <c r="F843" s="34">
        <v>650</v>
      </c>
      <c r="G843" s="34">
        <v>650</v>
      </c>
      <c r="H843" s="34">
        <v>0</v>
      </c>
      <c r="I843" s="34">
        <v>650</v>
      </c>
      <c r="J843" s="34">
        <v>0</v>
      </c>
      <c r="K843" s="34">
        <v>0</v>
      </c>
      <c r="L843" s="34">
        <v>0</v>
      </c>
      <c r="M843" s="34">
        <v>0</v>
      </c>
      <c r="N843" s="34">
        <v>0</v>
      </c>
      <c r="O843" s="34">
        <v>0</v>
      </c>
      <c r="P843" s="34">
        <v>0</v>
      </c>
      <c r="Q843" s="34">
        <v>0</v>
      </c>
      <c r="R843" s="34">
        <v>0</v>
      </c>
      <c r="S843" s="187"/>
    </row>
    <row r="844" spans="1:19" s="38" customFormat="1" ht="12.75">
      <c r="A844" s="40"/>
      <c r="B844" s="40"/>
      <c r="C844" s="40"/>
      <c r="D844" s="197"/>
      <c r="E844" s="41">
        <v>150</v>
      </c>
      <c r="F844" s="41">
        <v>150</v>
      </c>
      <c r="G844" s="41">
        <v>150</v>
      </c>
      <c r="H844" s="41">
        <v>0</v>
      </c>
      <c r="I844" s="41">
        <v>150</v>
      </c>
      <c r="J844" s="41">
        <v>0</v>
      </c>
      <c r="K844" s="41">
        <v>0</v>
      </c>
      <c r="L844" s="41">
        <v>0</v>
      </c>
      <c r="M844" s="41">
        <v>0</v>
      </c>
      <c r="N844" s="41">
        <v>0</v>
      </c>
      <c r="O844" s="41">
        <v>0</v>
      </c>
      <c r="P844" s="41">
        <v>0</v>
      </c>
      <c r="Q844" s="41">
        <v>0</v>
      </c>
      <c r="R844" s="41">
        <v>0</v>
      </c>
      <c r="S844" s="187"/>
    </row>
    <row r="845" spans="1:19" ht="12.75">
      <c r="A845" s="33"/>
      <c r="B845" s="33"/>
      <c r="C845" s="33">
        <v>4300</v>
      </c>
      <c r="D845" s="196" t="s">
        <v>50</v>
      </c>
      <c r="E845" s="34">
        <v>42600</v>
      </c>
      <c r="F845" s="34">
        <v>42600</v>
      </c>
      <c r="G845" s="34">
        <v>42600</v>
      </c>
      <c r="H845" s="34">
        <v>0</v>
      </c>
      <c r="I845" s="34">
        <v>42600</v>
      </c>
      <c r="J845" s="34">
        <v>0</v>
      </c>
      <c r="K845" s="34">
        <v>0</v>
      </c>
      <c r="L845" s="34">
        <v>0</v>
      </c>
      <c r="M845" s="34">
        <v>0</v>
      </c>
      <c r="N845" s="34">
        <v>0</v>
      </c>
      <c r="O845" s="34">
        <v>0</v>
      </c>
      <c r="P845" s="34">
        <v>0</v>
      </c>
      <c r="Q845" s="34">
        <v>0</v>
      </c>
      <c r="R845" s="34">
        <v>0</v>
      </c>
      <c r="S845" s="187"/>
    </row>
    <row r="846" spans="1:19" s="38" customFormat="1" ht="12.75">
      <c r="A846" s="40"/>
      <c r="B846" s="40"/>
      <c r="C846" s="40"/>
      <c r="D846" s="197"/>
      <c r="E846" s="41">
        <v>17617.66</v>
      </c>
      <c r="F846" s="41">
        <v>17617.66</v>
      </c>
      <c r="G846" s="41">
        <v>17617.66</v>
      </c>
      <c r="H846" s="41">
        <v>0</v>
      </c>
      <c r="I846" s="41">
        <v>17617.66</v>
      </c>
      <c r="J846" s="41">
        <v>0</v>
      </c>
      <c r="K846" s="41">
        <v>0</v>
      </c>
      <c r="L846" s="41">
        <v>0</v>
      </c>
      <c r="M846" s="41">
        <v>0</v>
      </c>
      <c r="N846" s="41">
        <v>0</v>
      </c>
      <c r="O846" s="41">
        <v>0</v>
      </c>
      <c r="P846" s="41">
        <v>0</v>
      </c>
      <c r="Q846" s="41">
        <v>0</v>
      </c>
      <c r="R846" s="41">
        <v>0</v>
      </c>
      <c r="S846" s="187"/>
    </row>
    <row r="847" spans="1:19" ht="12.75">
      <c r="A847" s="33"/>
      <c r="B847" s="33"/>
      <c r="C847" s="33">
        <v>4350</v>
      </c>
      <c r="D847" s="196" t="s">
        <v>278</v>
      </c>
      <c r="E847" s="34">
        <v>1800</v>
      </c>
      <c r="F847" s="34">
        <v>1800</v>
      </c>
      <c r="G847" s="34">
        <v>1800</v>
      </c>
      <c r="H847" s="34">
        <v>0</v>
      </c>
      <c r="I847" s="34">
        <v>1800</v>
      </c>
      <c r="J847" s="34">
        <v>0</v>
      </c>
      <c r="K847" s="34">
        <v>0</v>
      </c>
      <c r="L847" s="34">
        <v>0</v>
      </c>
      <c r="M847" s="34">
        <v>0</v>
      </c>
      <c r="N847" s="34">
        <v>0</v>
      </c>
      <c r="O847" s="34">
        <v>0</v>
      </c>
      <c r="P847" s="34">
        <v>0</v>
      </c>
      <c r="Q847" s="34">
        <v>0</v>
      </c>
      <c r="R847" s="34">
        <v>0</v>
      </c>
      <c r="S847" s="187"/>
    </row>
    <row r="848" spans="1:19" s="38" customFormat="1" ht="12.75">
      <c r="A848" s="40"/>
      <c r="B848" s="40"/>
      <c r="C848" s="40"/>
      <c r="D848" s="197"/>
      <c r="E848" s="41">
        <v>388.43</v>
      </c>
      <c r="F848" s="41">
        <v>388.43</v>
      </c>
      <c r="G848" s="41">
        <v>388.43</v>
      </c>
      <c r="H848" s="41">
        <v>0</v>
      </c>
      <c r="I848" s="41">
        <v>388.43</v>
      </c>
      <c r="J848" s="41">
        <v>0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0</v>
      </c>
      <c r="Q848" s="41">
        <v>0</v>
      </c>
      <c r="R848" s="41">
        <v>0</v>
      </c>
      <c r="S848" s="187"/>
    </row>
    <row r="849" spans="1:19" ht="12.75">
      <c r="A849" s="33"/>
      <c r="B849" s="33"/>
      <c r="C849" s="33">
        <v>4360</v>
      </c>
      <c r="D849" s="196" t="s">
        <v>299</v>
      </c>
      <c r="E849" s="34">
        <v>2000</v>
      </c>
      <c r="F849" s="34">
        <v>2000</v>
      </c>
      <c r="G849" s="34">
        <v>2000</v>
      </c>
      <c r="H849" s="34">
        <v>0</v>
      </c>
      <c r="I849" s="34">
        <v>2000</v>
      </c>
      <c r="J849" s="34">
        <v>0</v>
      </c>
      <c r="K849" s="34">
        <v>0</v>
      </c>
      <c r="L849" s="34">
        <v>0</v>
      </c>
      <c r="M849" s="34">
        <v>0</v>
      </c>
      <c r="N849" s="34">
        <v>0</v>
      </c>
      <c r="O849" s="34">
        <v>0</v>
      </c>
      <c r="P849" s="34">
        <v>0</v>
      </c>
      <c r="Q849" s="34">
        <v>0</v>
      </c>
      <c r="R849" s="34">
        <v>0</v>
      </c>
      <c r="S849" s="187"/>
    </row>
    <row r="850" spans="1:19" s="38" customFormat="1" ht="12.75">
      <c r="A850" s="40"/>
      <c r="B850" s="40"/>
      <c r="C850" s="40"/>
      <c r="D850" s="197"/>
      <c r="E850" s="41">
        <v>438.83</v>
      </c>
      <c r="F850" s="41">
        <v>438.83</v>
      </c>
      <c r="G850" s="41">
        <v>438.83</v>
      </c>
      <c r="H850" s="41">
        <v>0</v>
      </c>
      <c r="I850" s="41">
        <v>438.83</v>
      </c>
      <c r="J850" s="41">
        <v>0</v>
      </c>
      <c r="K850" s="41">
        <v>0</v>
      </c>
      <c r="L850" s="41">
        <v>0</v>
      </c>
      <c r="M850" s="41">
        <v>0</v>
      </c>
      <c r="N850" s="41">
        <v>0</v>
      </c>
      <c r="O850" s="41">
        <v>0</v>
      </c>
      <c r="P850" s="41">
        <v>0</v>
      </c>
      <c r="Q850" s="41">
        <v>0</v>
      </c>
      <c r="R850" s="41">
        <v>0</v>
      </c>
      <c r="S850" s="187"/>
    </row>
    <row r="851" spans="1:19" ht="12.75">
      <c r="A851" s="33"/>
      <c r="B851" s="33"/>
      <c r="C851" s="33">
        <v>4370</v>
      </c>
      <c r="D851" s="196" t="s">
        <v>280</v>
      </c>
      <c r="E851" s="34">
        <v>1400</v>
      </c>
      <c r="F851" s="34">
        <v>1400</v>
      </c>
      <c r="G851" s="34">
        <v>1400</v>
      </c>
      <c r="H851" s="34">
        <v>0</v>
      </c>
      <c r="I851" s="34">
        <v>1400</v>
      </c>
      <c r="J851" s="34">
        <v>0</v>
      </c>
      <c r="K851" s="34">
        <v>0</v>
      </c>
      <c r="L851" s="34">
        <v>0</v>
      </c>
      <c r="M851" s="34">
        <v>0</v>
      </c>
      <c r="N851" s="34">
        <v>0</v>
      </c>
      <c r="O851" s="34">
        <v>0</v>
      </c>
      <c r="P851" s="34">
        <v>0</v>
      </c>
      <c r="Q851" s="34">
        <v>0</v>
      </c>
      <c r="R851" s="34">
        <v>0</v>
      </c>
      <c r="S851" s="187"/>
    </row>
    <row r="852" spans="1:19" s="38" customFormat="1" ht="12.75">
      <c r="A852" s="40"/>
      <c r="B852" s="40"/>
      <c r="C852" s="40"/>
      <c r="D852" s="197"/>
      <c r="E852" s="41">
        <v>389.32</v>
      </c>
      <c r="F852" s="41">
        <v>389.32</v>
      </c>
      <c r="G852" s="41">
        <v>389.32</v>
      </c>
      <c r="H852" s="41">
        <v>0</v>
      </c>
      <c r="I852" s="41">
        <v>389.32</v>
      </c>
      <c r="J852" s="41">
        <v>0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0</v>
      </c>
      <c r="Q852" s="41">
        <v>0</v>
      </c>
      <c r="R852" s="41">
        <v>0</v>
      </c>
      <c r="S852" s="187"/>
    </row>
    <row r="853" spans="1:19" ht="16.5" customHeight="1">
      <c r="A853" s="33"/>
      <c r="B853" s="33"/>
      <c r="C853" s="33">
        <v>4400</v>
      </c>
      <c r="D853" s="196" t="s">
        <v>283</v>
      </c>
      <c r="E853" s="34">
        <v>25000</v>
      </c>
      <c r="F853" s="34">
        <v>25000</v>
      </c>
      <c r="G853" s="34">
        <v>25000</v>
      </c>
      <c r="H853" s="34">
        <v>0</v>
      </c>
      <c r="I853" s="34">
        <v>25000</v>
      </c>
      <c r="J853" s="34">
        <v>0</v>
      </c>
      <c r="K853" s="34">
        <v>0</v>
      </c>
      <c r="L853" s="34">
        <v>0</v>
      </c>
      <c r="M853" s="34">
        <v>0</v>
      </c>
      <c r="N853" s="34">
        <v>0</v>
      </c>
      <c r="O853" s="34">
        <v>0</v>
      </c>
      <c r="P853" s="34">
        <v>0</v>
      </c>
      <c r="Q853" s="34">
        <v>0</v>
      </c>
      <c r="R853" s="34">
        <v>0</v>
      </c>
      <c r="S853" s="187"/>
    </row>
    <row r="854" spans="1:19" s="38" customFormat="1" ht="12.75">
      <c r="A854" s="40"/>
      <c r="B854" s="40"/>
      <c r="C854" s="40"/>
      <c r="D854" s="197"/>
      <c r="E854" s="41">
        <v>10415.03</v>
      </c>
      <c r="F854" s="41">
        <v>10415.03</v>
      </c>
      <c r="G854" s="41">
        <v>10415.03</v>
      </c>
      <c r="H854" s="41">
        <v>0</v>
      </c>
      <c r="I854" s="41">
        <v>10415.03</v>
      </c>
      <c r="J854" s="41">
        <v>0</v>
      </c>
      <c r="K854" s="41">
        <v>0</v>
      </c>
      <c r="L854" s="41">
        <v>0</v>
      </c>
      <c r="M854" s="41">
        <v>0</v>
      </c>
      <c r="N854" s="41">
        <v>0</v>
      </c>
      <c r="O854" s="41">
        <v>0</v>
      </c>
      <c r="P854" s="41">
        <v>0</v>
      </c>
      <c r="Q854" s="41">
        <v>0</v>
      </c>
      <c r="R854" s="41">
        <v>0</v>
      </c>
      <c r="S854" s="187"/>
    </row>
    <row r="855" spans="1:19" ht="12.75">
      <c r="A855" s="33"/>
      <c r="B855" s="33"/>
      <c r="C855" s="33">
        <v>4410</v>
      </c>
      <c r="D855" s="196" t="s">
        <v>56</v>
      </c>
      <c r="E855" s="34">
        <v>3700</v>
      </c>
      <c r="F855" s="34">
        <v>3700</v>
      </c>
      <c r="G855" s="34">
        <v>3700</v>
      </c>
      <c r="H855" s="34">
        <v>0</v>
      </c>
      <c r="I855" s="34">
        <v>3700</v>
      </c>
      <c r="J855" s="34">
        <v>0</v>
      </c>
      <c r="K855" s="34">
        <v>0</v>
      </c>
      <c r="L855" s="34">
        <v>0</v>
      </c>
      <c r="M855" s="34">
        <v>0</v>
      </c>
      <c r="N855" s="34">
        <v>0</v>
      </c>
      <c r="O855" s="34">
        <v>0</v>
      </c>
      <c r="P855" s="34">
        <v>0</v>
      </c>
      <c r="Q855" s="34">
        <v>0</v>
      </c>
      <c r="R855" s="34">
        <v>0</v>
      </c>
      <c r="S855" s="187"/>
    </row>
    <row r="856" spans="1:19" s="38" customFormat="1" ht="12.75">
      <c r="A856" s="40"/>
      <c r="B856" s="40"/>
      <c r="C856" s="40"/>
      <c r="D856" s="197"/>
      <c r="E856" s="41">
        <v>2066.09</v>
      </c>
      <c r="F856" s="41">
        <v>2066.09</v>
      </c>
      <c r="G856" s="41">
        <v>2066.09</v>
      </c>
      <c r="H856" s="41">
        <v>0</v>
      </c>
      <c r="I856" s="41">
        <v>2066.09</v>
      </c>
      <c r="J856" s="41">
        <v>0</v>
      </c>
      <c r="K856" s="41">
        <v>0</v>
      </c>
      <c r="L856" s="41">
        <v>0</v>
      </c>
      <c r="M856" s="41">
        <v>0</v>
      </c>
      <c r="N856" s="41">
        <v>0</v>
      </c>
      <c r="O856" s="41">
        <v>0</v>
      </c>
      <c r="P856" s="41">
        <v>0</v>
      </c>
      <c r="Q856" s="41">
        <v>0</v>
      </c>
      <c r="R856" s="41">
        <v>0</v>
      </c>
      <c r="S856" s="187"/>
    </row>
    <row r="857" spans="1:19" ht="12.75">
      <c r="A857" s="33"/>
      <c r="B857" s="33"/>
      <c r="C857" s="33">
        <v>4430</v>
      </c>
      <c r="D857" s="196" t="s">
        <v>57</v>
      </c>
      <c r="E857" s="34">
        <v>8500</v>
      </c>
      <c r="F857" s="34">
        <v>8500</v>
      </c>
      <c r="G857" s="34">
        <v>8500</v>
      </c>
      <c r="H857" s="34">
        <v>0</v>
      </c>
      <c r="I857" s="34">
        <v>8500</v>
      </c>
      <c r="J857" s="34">
        <v>0</v>
      </c>
      <c r="K857" s="34">
        <v>0</v>
      </c>
      <c r="L857" s="34">
        <v>0</v>
      </c>
      <c r="M857" s="34">
        <v>0</v>
      </c>
      <c r="N857" s="34">
        <v>0</v>
      </c>
      <c r="O857" s="34">
        <v>0</v>
      </c>
      <c r="P857" s="34">
        <v>0</v>
      </c>
      <c r="Q857" s="34">
        <v>0</v>
      </c>
      <c r="R857" s="34">
        <v>0</v>
      </c>
      <c r="S857" s="187"/>
    </row>
    <row r="858" spans="1:19" s="38" customFormat="1" ht="12.75">
      <c r="A858" s="40"/>
      <c r="B858" s="40"/>
      <c r="C858" s="40"/>
      <c r="D858" s="197"/>
      <c r="E858" s="41">
        <v>3588</v>
      </c>
      <c r="F858" s="41">
        <v>3588</v>
      </c>
      <c r="G858" s="41">
        <v>3588</v>
      </c>
      <c r="H858" s="41">
        <v>0</v>
      </c>
      <c r="I858" s="41">
        <v>3588</v>
      </c>
      <c r="J858" s="41">
        <v>0</v>
      </c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0</v>
      </c>
      <c r="Q858" s="41">
        <v>0</v>
      </c>
      <c r="R858" s="41">
        <v>0</v>
      </c>
      <c r="S858" s="187"/>
    </row>
    <row r="859" spans="1:19" ht="12.75">
      <c r="A859" s="33"/>
      <c r="B859" s="33"/>
      <c r="C859" s="33">
        <v>4440</v>
      </c>
      <c r="D859" s="196" t="s">
        <v>73</v>
      </c>
      <c r="E859" s="34">
        <v>5000</v>
      </c>
      <c r="F859" s="34">
        <v>5000</v>
      </c>
      <c r="G859" s="34">
        <v>5000</v>
      </c>
      <c r="H859" s="34">
        <v>0</v>
      </c>
      <c r="I859" s="34">
        <v>5000</v>
      </c>
      <c r="J859" s="34">
        <v>0</v>
      </c>
      <c r="K859" s="34">
        <v>0</v>
      </c>
      <c r="L859" s="34">
        <v>0</v>
      </c>
      <c r="M859" s="34">
        <v>0</v>
      </c>
      <c r="N859" s="34">
        <v>0</v>
      </c>
      <c r="O859" s="34">
        <v>0</v>
      </c>
      <c r="P859" s="34">
        <v>0</v>
      </c>
      <c r="Q859" s="34">
        <v>0</v>
      </c>
      <c r="R859" s="34">
        <v>0</v>
      </c>
      <c r="S859" s="187"/>
    </row>
    <row r="860" spans="1:19" s="38" customFormat="1" ht="12.75">
      <c r="A860" s="40"/>
      <c r="B860" s="40"/>
      <c r="C860" s="40"/>
      <c r="D860" s="197"/>
      <c r="E860" s="41">
        <v>3750</v>
      </c>
      <c r="F860" s="41">
        <v>3750</v>
      </c>
      <c r="G860" s="41">
        <v>3750</v>
      </c>
      <c r="H860" s="41">
        <v>0</v>
      </c>
      <c r="I860" s="41">
        <v>3750</v>
      </c>
      <c r="J860" s="41">
        <v>0</v>
      </c>
      <c r="K860" s="41">
        <v>0</v>
      </c>
      <c r="L860" s="41">
        <v>0</v>
      </c>
      <c r="M860" s="41">
        <v>0</v>
      </c>
      <c r="N860" s="41">
        <v>0</v>
      </c>
      <c r="O860" s="41">
        <v>0</v>
      </c>
      <c r="P860" s="41">
        <v>0</v>
      </c>
      <c r="Q860" s="41">
        <v>0</v>
      </c>
      <c r="R860" s="41">
        <v>0</v>
      </c>
      <c r="S860" s="187"/>
    </row>
    <row r="861" spans="1:19" ht="12.75">
      <c r="A861" s="33"/>
      <c r="B861" s="33"/>
      <c r="C861" s="33">
        <v>6050</v>
      </c>
      <c r="D861" s="196" t="s">
        <v>53</v>
      </c>
      <c r="E861" s="34">
        <v>10000</v>
      </c>
      <c r="F861" s="34">
        <v>0</v>
      </c>
      <c r="G861" s="34">
        <v>0</v>
      </c>
      <c r="H861" s="34">
        <v>0</v>
      </c>
      <c r="I861" s="34">
        <v>0</v>
      </c>
      <c r="J861" s="34">
        <v>0</v>
      </c>
      <c r="K861" s="34">
        <v>0</v>
      </c>
      <c r="L861" s="34">
        <v>0</v>
      </c>
      <c r="M861" s="34">
        <v>0</v>
      </c>
      <c r="N861" s="34">
        <v>0</v>
      </c>
      <c r="O861" s="34">
        <v>10000</v>
      </c>
      <c r="P861" s="34">
        <v>10000</v>
      </c>
      <c r="Q861" s="34">
        <v>0</v>
      </c>
      <c r="R861" s="34">
        <v>0</v>
      </c>
      <c r="S861" s="187"/>
    </row>
    <row r="862" spans="1:19" s="38" customFormat="1" ht="12.75">
      <c r="A862" s="40"/>
      <c r="B862" s="40"/>
      <c r="C862" s="40"/>
      <c r="D862" s="197"/>
      <c r="E862" s="41">
        <v>0</v>
      </c>
      <c r="F862" s="41">
        <v>0</v>
      </c>
      <c r="G862" s="41">
        <v>0</v>
      </c>
      <c r="H862" s="41">
        <v>0</v>
      </c>
      <c r="I862" s="41">
        <v>0</v>
      </c>
      <c r="J862" s="41">
        <v>0</v>
      </c>
      <c r="K862" s="41">
        <v>0</v>
      </c>
      <c r="L862" s="41">
        <v>0</v>
      </c>
      <c r="M862" s="41">
        <v>0</v>
      </c>
      <c r="N862" s="41">
        <v>0</v>
      </c>
      <c r="O862" s="41">
        <v>0</v>
      </c>
      <c r="P862" s="41">
        <v>0</v>
      </c>
      <c r="Q862" s="41">
        <v>0</v>
      </c>
      <c r="R862" s="41">
        <v>0</v>
      </c>
      <c r="S862" s="187"/>
    </row>
    <row r="863" spans="1:19" ht="12.75">
      <c r="A863" s="33"/>
      <c r="B863" s="33">
        <v>92605</v>
      </c>
      <c r="C863" s="33"/>
      <c r="D863" s="196" t="s">
        <v>381</v>
      </c>
      <c r="E863" s="34">
        <v>284258</v>
      </c>
      <c r="F863" s="34">
        <v>284258</v>
      </c>
      <c r="G863" s="34">
        <v>0</v>
      </c>
      <c r="H863" s="34">
        <v>0</v>
      </c>
      <c r="I863" s="34">
        <v>0</v>
      </c>
      <c r="J863" s="34">
        <v>271000</v>
      </c>
      <c r="K863" s="34">
        <v>0</v>
      </c>
      <c r="L863" s="34">
        <v>13258</v>
      </c>
      <c r="M863" s="34">
        <v>0</v>
      </c>
      <c r="N863" s="34">
        <v>0</v>
      </c>
      <c r="O863" s="34">
        <v>0</v>
      </c>
      <c r="P863" s="34">
        <v>0</v>
      </c>
      <c r="Q863" s="34">
        <v>0</v>
      </c>
      <c r="R863" s="34">
        <v>0</v>
      </c>
      <c r="S863" s="187"/>
    </row>
    <row r="864" spans="1:19" s="38" customFormat="1" ht="12.75">
      <c r="A864" s="40"/>
      <c r="B864" s="40"/>
      <c r="C864" s="40"/>
      <c r="D864" s="197"/>
      <c r="E864" s="41">
        <f>SUM(E866,E868,E870,E872,E874,E876,E878,E880,E882,E884,E886,E888,E890)</f>
        <v>155247.66999999995</v>
      </c>
      <c r="F864" s="41">
        <f aca="true" t="shared" si="82" ref="F864:R864">SUM(F866,F868,F870,F872,F874,F876,F878,F880,F882,F884,F886,F888,F890)</f>
        <v>155247.66999999995</v>
      </c>
      <c r="G864" s="41">
        <f t="shared" si="82"/>
        <v>0</v>
      </c>
      <c r="H864" s="41">
        <f t="shared" si="82"/>
        <v>0</v>
      </c>
      <c r="I864" s="41">
        <f t="shared" si="82"/>
        <v>0</v>
      </c>
      <c r="J864" s="41">
        <f t="shared" si="82"/>
        <v>142000</v>
      </c>
      <c r="K864" s="41">
        <f t="shared" si="82"/>
        <v>0</v>
      </c>
      <c r="L864" s="41">
        <f t="shared" si="82"/>
        <v>13247.67</v>
      </c>
      <c r="M864" s="41">
        <f t="shared" si="82"/>
        <v>0</v>
      </c>
      <c r="N864" s="41">
        <f t="shared" si="82"/>
        <v>0</v>
      </c>
      <c r="O864" s="41">
        <f t="shared" si="82"/>
        <v>0</v>
      </c>
      <c r="P864" s="41">
        <f t="shared" si="82"/>
        <v>0</v>
      </c>
      <c r="Q864" s="41">
        <f t="shared" si="82"/>
        <v>0</v>
      </c>
      <c r="R864" s="41">
        <f t="shared" si="82"/>
        <v>0</v>
      </c>
      <c r="S864" s="187"/>
    </row>
    <row r="865" spans="1:19" ht="16.5" customHeight="1">
      <c r="A865" s="33"/>
      <c r="B865" s="33"/>
      <c r="C865" s="33">
        <v>2820</v>
      </c>
      <c r="D865" s="196" t="s">
        <v>320</v>
      </c>
      <c r="E865" s="34">
        <v>271000</v>
      </c>
      <c r="F865" s="34">
        <v>271000</v>
      </c>
      <c r="G865" s="34">
        <v>0</v>
      </c>
      <c r="H865" s="34">
        <v>0</v>
      </c>
      <c r="I865" s="34">
        <v>0</v>
      </c>
      <c r="J865" s="34">
        <v>271000</v>
      </c>
      <c r="K865" s="34">
        <v>0</v>
      </c>
      <c r="L865" s="34">
        <v>0</v>
      </c>
      <c r="M865" s="34">
        <v>0</v>
      </c>
      <c r="N865" s="34">
        <v>0</v>
      </c>
      <c r="O865" s="34">
        <v>0</v>
      </c>
      <c r="P865" s="34">
        <v>0</v>
      </c>
      <c r="Q865" s="34">
        <v>0</v>
      </c>
      <c r="R865" s="34">
        <v>0</v>
      </c>
      <c r="S865" s="187"/>
    </row>
    <row r="866" spans="1:19" s="38" customFormat="1" ht="12.75">
      <c r="A866" s="40"/>
      <c r="B866" s="40"/>
      <c r="C866" s="40"/>
      <c r="D866" s="197"/>
      <c r="E866" s="41">
        <v>142000</v>
      </c>
      <c r="F866" s="41">
        <v>142000</v>
      </c>
      <c r="G866" s="41">
        <v>0</v>
      </c>
      <c r="H866" s="41">
        <v>0</v>
      </c>
      <c r="I866" s="41">
        <v>0</v>
      </c>
      <c r="J866" s="41">
        <v>142000</v>
      </c>
      <c r="K866" s="41">
        <v>0</v>
      </c>
      <c r="L866" s="41">
        <v>0</v>
      </c>
      <c r="M866" s="41">
        <v>0</v>
      </c>
      <c r="N866" s="41">
        <v>0</v>
      </c>
      <c r="O866" s="41">
        <v>0</v>
      </c>
      <c r="P866" s="41">
        <v>0</v>
      </c>
      <c r="Q866" s="41">
        <v>0</v>
      </c>
      <c r="R866" s="41">
        <v>0</v>
      </c>
      <c r="S866" s="187"/>
    </row>
    <row r="867" spans="1:19" ht="12.75">
      <c r="A867" s="33"/>
      <c r="B867" s="33"/>
      <c r="C867" s="33">
        <v>4017</v>
      </c>
      <c r="D867" s="196" t="s">
        <v>63</v>
      </c>
      <c r="E867" s="34">
        <v>2552</v>
      </c>
      <c r="F867" s="34">
        <v>2552</v>
      </c>
      <c r="G867" s="34">
        <v>0</v>
      </c>
      <c r="H867" s="34">
        <v>0</v>
      </c>
      <c r="I867" s="34">
        <v>0</v>
      </c>
      <c r="J867" s="34">
        <v>0</v>
      </c>
      <c r="K867" s="34">
        <v>0</v>
      </c>
      <c r="L867" s="34">
        <v>2552</v>
      </c>
      <c r="M867" s="34">
        <v>0</v>
      </c>
      <c r="N867" s="34">
        <v>0</v>
      </c>
      <c r="O867" s="34">
        <v>0</v>
      </c>
      <c r="P867" s="34">
        <v>0</v>
      </c>
      <c r="Q867" s="34">
        <v>0</v>
      </c>
      <c r="R867" s="34">
        <v>0</v>
      </c>
      <c r="S867" s="187"/>
    </row>
    <row r="868" spans="1:19" s="38" customFormat="1" ht="12.75">
      <c r="A868" s="40"/>
      <c r="B868" s="40"/>
      <c r="C868" s="40"/>
      <c r="D868" s="197"/>
      <c r="E868" s="41">
        <v>2551.34</v>
      </c>
      <c r="F868" s="41">
        <v>2551.34</v>
      </c>
      <c r="G868" s="41">
        <v>0</v>
      </c>
      <c r="H868" s="41">
        <v>0</v>
      </c>
      <c r="I868" s="41">
        <v>0</v>
      </c>
      <c r="J868" s="41">
        <v>0</v>
      </c>
      <c r="K868" s="41">
        <v>0</v>
      </c>
      <c r="L868" s="41">
        <v>2551.34</v>
      </c>
      <c r="M868" s="41">
        <v>0</v>
      </c>
      <c r="N868" s="41">
        <v>0</v>
      </c>
      <c r="O868" s="41">
        <v>0</v>
      </c>
      <c r="P868" s="41">
        <v>0</v>
      </c>
      <c r="Q868" s="41">
        <v>0</v>
      </c>
      <c r="R868" s="41">
        <v>0</v>
      </c>
      <c r="S868" s="187"/>
    </row>
    <row r="869" spans="1:19" ht="12.75">
      <c r="A869" s="33"/>
      <c r="B869" s="33"/>
      <c r="C869" s="33">
        <v>4019</v>
      </c>
      <c r="D869" s="196" t="s">
        <v>63</v>
      </c>
      <c r="E869" s="34">
        <v>135</v>
      </c>
      <c r="F869" s="34">
        <v>135</v>
      </c>
      <c r="G869" s="34">
        <v>0</v>
      </c>
      <c r="H869" s="34">
        <v>0</v>
      </c>
      <c r="I869" s="34">
        <v>0</v>
      </c>
      <c r="J869" s="34">
        <v>0</v>
      </c>
      <c r="K869" s="34">
        <v>0</v>
      </c>
      <c r="L869" s="34">
        <v>135</v>
      </c>
      <c r="M869" s="34">
        <v>0</v>
      </c>
      <c r="N869" s="34">
        <v>0</v>
      </c>
      <c r="O869" s="34">
        <v>0</v>
      </c>
      <c r="P869" s="34">
        <v>0</v>
      </c>
      <c r="Q869" s="34">
        <v>0</v>
      </c>
      <c r="R869" s="34">
        <v>0</v>
      </c>
      <c r="S869" s="187"/>
    </row>
    <row r="870" spans="1:19" s="38" customFormat="1" ht="12.75">
      <c r="A870" s="40"/>
      <c r="B870" s="40"/>
      <c r="C870" s="40"/>
      <c r="D870" s="197"/>
      <c r="E870" s="41">
        <v>134.28</v>
      </c>
      <c r="F870" s="41">
        <v>134.28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>
        <v>134.28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187"/>
    </row>
    <row r="871" spans="1:19" ht="12.75">
      <c r="A871" s="33"/>
      <c r="B871" s="33"/>
      <c r="C871" s="33">
        <v>4117</v>
      </c>
      <c r="D871" s="196" t="s">
        <v>64</v>
      </c>
      <c r="E871" s="34">
        <v>617</v>
      </c>
      <c r="F871" s="34">
        <v>617</v>
      </c>
      <c r="G871" s="34">
        <v>0</v>
      </c>
      <c r="H871" s="34">
        <v>0</v>
      </c>
      <c r="I871" s="34">
        <v>0</v>
      </c>
      <c r="J871" s="34">
        <v>0</v>
      </c>
      <c r="K871" s="34">
        <v>0</v>
      </c>
      <c r="L871" s="34">
        <v>617</v>
      </c>
      <c r="M871" s="34">
        <v>0</v>
      </c>
      <c r="N871" s="34">
        <v>0</v>
      </c>
      <c r="O871" s="34">
        <v>0</v>
      </c>
      <c r="P871" s="34">
        <v>0</v>
      </c>
      <c r="Q871" s="34">
        <v>0</v>
      </c>
      <c r="R871" s="34">
        <v>0</v>
      </c>
      <c r="S871" s="187"/>
    </row>
    <row r="872" spans="1:19" s="38" customFormat="1" ht="12.75">
      <c r="A872" s="40"/>
      <c r="B872" s="40"/>
      <c r="C872" s="40"/>
      <c r="D872" s="197"/>
      <c r="E872" s="41">
        <v>616.88</v>
      </c>
      <c r="F872" s="41">
        <v>616.88</v>
      </c>
      <c r="G872" s="41">
        <v>0</v>
      </c>
      <c r="H872" s="41">
        <v>0</v>
      </c>
      <c r="I872" s="41">
        <v>0</v>
      </c>
      <c r="J872" s="41">
        <v>0</v>
      </c>
      <c r="K872" s="41">
        <v>0</v>
      </c>
      <c r="L872" s="41">
        <v>616.88</v>
      </c>
      <c r="M872" s="41">
        <v>0</v>
      </c>
      <c r="N872" s="41">
        <v>0</v>
      </c>
      <c r="O872" s="41">
        <v>0</v>
      </c>
      <c r="P872" s="41">
        <v>0</v>
      </c>
      <c r="Q872" s="41">
        <v>0</v>
      </c>
      <c r="R872" s="41">
        <v>0</v>
      </c>
      <c r="S872" s="187"/>
    </row>
    <row r="873" spans="1:19" ht="12.75">
      <c r="A873" s="33"/>
      <c r="B873" s="33"/>
      <c r="C873" s="33">
        <v>4119</v>
      </c>
      <c r="D873" s="196" t="s">
        <v>64</v>
      </c>
      <c r="E873" s="34">
        <v>33</v>
      </c>
      <c r="F873" s="34">
        <v>33</v>
      </c>
      <c r="G873" s="34">
        <v>0</v>
      </c>
      <c r="H873" s="34">
        <v>0</v>
      </c>
      <c r="I873" s="34">
        <v>0</v>
      </c>
      <c r="J873" s="34">
        <v>0</v>
      </c>
      <c r="K873" s="34">
        <v>0</v>
      </c>
      <c r="L873" s="34">
        <v>33</v>
      </c>
      <c r="M873" s="34">
        <v>0</v>
      </c>
      <c r="N873" s="34">
        <v>0</v>
      </c>
      <c r="O873" s="34">
        <v>0</v>
      </c>
      <c r="P873" s="34">
        <v>0</v>
      </c>
      <c r="Q873" s="34">
        <v>0</v>
      </c>
      <c r="R873" s="34">
        <v>0</v>
      </c>
      <c r="S873" s="187"/>
    </row>
    <row r="874" spans="1:19" s="38" customFormat="1" ht="12.75">
      <c r="A874" s="40"/>
      <c r="B874" s="40"/>
      <c r="C874" s="40"/>
      <c r="D874" s="197"/>
      <c r="E874" s="41">
        <v>32.46</v>
      </c>
      <c r="F874" s="41">
        <v>32.46</v>
      </c>
      <c r="G874" s="41">
        <v>0</v>
      </c>
      <c r="H874" s="41">
        <v>0</v>
      </c>
      <c r="I874" s="41">
        <v>0</v>
      </c>
      <c r="J874" s="41">
        <v>0</v>
      </c>
      <c r="K874" s="41">
        <v>0</v>
      </c>
      <c r="L874" s="41">
        <v>32.46</v>
      </c>
      <c r="M874" s="41">
        <v>0</v>
      </c>
      <c r="N874" s="41">
        <v>0</v>
      </c>
      <c r="O874" s="41">
        <v>0</v>
      </c>
      <c r="P874" s="41">
        <v>0</v>
      </c>
      <c r="Q874" s="41">
        <v>0</v>
      </c>
      <c r="R874" s="41">
        <v>0</v>
      </c>
      <c r="S874" s="187"/>
    </row>
    <row r="875" spans="1:19" ht="12.75">
      <c r="A875" s="33"/>
      <c r="B875" s="33"/>
      <c r="C875" s="33">
        <v>4127</v>
      </c>
      <c r="D875" s="196" t="s">
        <v>65</v>
      </c>
      <c r="E875" s="34">
        <v>89</v>
      </c>
      <c r="F875" s="34">
        <v>89</v>
      </c>
      <c r="G875" s="34">
        <v>0</v>
      </c>
      <c r="H875" s="34">
        <v>0</v>
      </c>
      <c r="I875" s="34">
        <v>0</v>
      </c>
      <c r="J875" s="34">
        <v>0</v>
      </c>
      <c r="K875" s="34">
        <v>0</v>
      </c>
      <c r="L875" s="34">
        <v>89</v>
      </c>
      <c r="M875" s="34">
        <v>0</v>
      </c>
      <c r="N875" s="34">
        <v>0</v>
      </c>
      <c r="O875" s="34">
        <v>0</v>
      </c>
      <c r="P875" s="34">
        <v>0</v>
      </c>
      <c r="Q875" s="34">
        <v>0</v>
      </c>
      <c r="R875" s="34">
        <v>0</v>
      </c>
      <c r="S875" s="187"/>
    </row>
    <row r="876" spans="1:19" s="38" customFormat="1" ht="12.75">
      <c r="A876" s="40"/>
      <c r="B876" s="40"/>
      <c r="C876" s="40"/>
      <c r="D876" s="197"/>
      <c r="E876" s="41">
        <v>88.45</v>
      </c>
      <c r="F876" s="41">
        <v>88.45</v>
      </c>
      <c r="G876" s="41">
        <v>0</v>
      </c>
      <c r="H876" s="41">
        <v>0</v>
      </c>
      <c r="I876" s="41">
        <v>0</v>
      </c>
      <c r="J876" s="41">
        <v>0</v>
      </c>
      <c r="K876" s="41">
        <v>0</v>
      </c>
      <c r="L876" s="41">
        <v>88.45</v>
      </c>
      <c r="M876" s="41">
        <v>0</v>
      </c>
      <c r="N876" s="41">
        <v>0</v>
      </c>
      <c r="O876" s="41">
        <v>0</v>
      </c>
      <c r="P876" s="41">
        <v>0</v>
      </c>
      <c r="Q876" s="41">
        <v>0</v>
      </c>
      <c r="R876" s="41">
        <v>0</v>
      </c>
      <c r="S876" s="187"/>
    </row>
    <row r="877" spans="1:19" ht="12.75">
      <c r="A877" s="33"/>
      <c r="B877" s="33"/>
      <c r="C877" s="33">
        <v>4129</v>
      </c>
      <c r="D877" s="196" t="s">
        <v>65</v>
      </c>
      <c r="E877" s="34">
        <v>5</v>
      </c>
      <c r="F877" s="34">
        <v>5</v>
      </c>
      <c r="G877" s="34">
        <v>0</v>
      </c>
      <c r="H877" s="34">
        <v>0</v>
      </c>
      <c r="I877" s="34">
        <v>0</v>
      </c>
      <c r="J877" s="34">
        <v>0</v>
      </c>
      <c r="K877" s="34">
        <v>0</v>
      </c>
      <c r="L877" s="34">
        <v>5</v>
      </c>
      <c r="M877" s="34">
        <v>0</v>
      </c>
      <c r="N877" s="34">
        <v>0</v>
      </c>
      <c r="O877" s="34">
        <v>0</v>
      </c>
      <c r="P877" s="34">
        <v>0</v>
      </c>
      <c r="Q877" s="34">
        <v>0</v>
      </c>
      <c r="R877" s="34">
        <v>0</v>
      </c>
      <c r="S877" s="187"/>
    </row>
    <row r="878" spans="1:19" s="38" customFormat="1" ht="12.75">
      <c r="A878" s="40"/>
      <c r="B878" s="40"/>
      <c r="C878" s="40"/>
      <c r="D878" s="197"/>
      <c r="E878" s="41">
        <v>4.65</v>
      </c>
      <c r="F878" s="41">
        <v>4.65</v>
      </c>
      <c r="G878" s="41">
        <v>0</v>
      </c>
      <c r="H878" s="41">
        <v>0</v>
      </c>
      <c r="I878" s="41">
        <v>0</v>
      </c>
      <c r="J878" s="41">
        <v>0</v>
      </c>
      <c r="K878" s="41">
        <v>0</v>
      </c>
      <c r="L878" s="41">
        <v>4.65</v>
      </c>
      <c r="M878" s="41">
        <v>0</v>
      </c>
      <c r="N878" s="41">
        <v>0</v>
      </c>
      <c r="O878" s="41">
        <v>0</v>
      </c>
      <c r="P878" s="41">
        <v>0</v>
      </c>
      <c r="Q878" s="41">
        <v>0</v>
      </c>
      <c r="R878" s="41">
        <v>0</v>
      </c>
      <c r="S878" s="187"/>
    </row>
    <row r="879" spans="1:19" ht="12.75">
      <c r="A879" s="33"/>
      <c r="B879" s="33"/>
      <c r="C879" s="33">
        <v>4177</v>
      </c>
      <c r="D879" s="196" t="s">
        <v>70</v>
      </c>
      <c r="E879" s="34">
        <v>2948</v>
      </c>
      <c r="F879" s="34">
        <v>2948</v>
      </c>
      <c r="G879" s="34">
        <v>0</v>
      </c>
      <c r="H879" s="34">
        <v>0</v>
      </c>
      <c r="I879" s="34">
        <v>0</v>
      </c>
      <c r="J879" s="34">
        <v>0</v>
      </c>
      <c r="K879" s="34">
        <v>0</v>
      </c>
      <c r="L879" s="34">
        <v>2948</v>
      </c>
      <c r="M879" s="34">
        <v>0</v>
      </c>
      <c r="N879" s="34">
        <v>0</v>
      </c>
      <c r="O879" s="34">
        <v>0</v>
      </c>
      <c r="P879" s="34">
        <v>0</v>
      </c>
      <c r="Q879" s="34">
        <v>0</v>
      </c>
      <c r="R879" s="34">
        <v>0</v>
      </c>
      <c r="S879" s="187"/>
    </row>
    <row r="880" spans="1:19" s="38" customFormat="1" ht="12.75">
      <c r="A880" s="40"/>
      <c r="B880" s="40"/>
      <c r="C880" s="40"/>
      <c r="D880" s="197"/>
      <c r="E880" s="41">
        <v>2947.04</v>
      </c>
      <c r="F880" s="41">
        <v>2947.04</v>
      </c>
      <c r="G880" s="41">
        <v>0</v>
      </c>
      <c r="H880" s="41">
        <v>0</v>
      </c>
      <c r="I880" s="41">
        <v>0</v>
      </c>
      <c r="J880" s="41">
        <v>0</v>
      </c>
      <c r="K880" s="41">
        <v>0</v>
      </c>
      <c r="L880" s="41">
        <v>2947.04</v>
      </c>
      <c r="M880" s="41">
        <v>0</v>
      </c>
      <c r="N880" s="41">
        <v>0</v>
      </c>
      <c r="O880" s="41">
        <v>0</v>
      </c>
      <c r="P880" s="41">
        <v>0</v>
      </c>
      <c r="Q880" s="41">
        <v>0</v>
      </c>
      <c r="R880" s="41">
        <v>0</v>
      </c>
      <c r="S880" s="187"/>
    </row>
    <row r="881" spans="1:19" ht="12.75">
      <c r="A881" s="33"/>
      <c r="B881" s="33"/>
      <c r="C881" s="33">
        <v>4179</v>
      </c>
      <c r="D881" s="196" t="s">
        <v>70</v>
      </c>
      <c r="E881" s="34">
        <v>156</v>
      </c>
      <c r="F881" s="34">
        <v>156</v>
      </c>
      <c r="G881" s="34">
        <v>0</v>
      </c>
      <c r="H881" s="34">
        <v>0</v>
      </c>
      <c r="I881" s="34">
        <v>0</v>
      </c>
      <c r="J881" s="34">
        <v>0</v>
      </c>
      <c r="K881" s="34">
        <v>0</v>
      </c>
      <c r="L881" s="34">
        <v>156</v>
      </c>
      <c r="M881" s="34">
        <v>0</v>
      </c>
      <c r="N881" s="34">
        <v>0</v>
      </c>
      <c r="O881" s="34">
        <v>0</v>
      </c>
      <c r="P881" s="34">
        <v>0</v>
      </c>
      <c r="Q881" s="34">
        <v>0</v>
      </c>
      <c r="R881" s="34">
        <v>0</v>
      </c>
      <c r="S881" s="187"/>
    </row>
    <row r="882" spans="1:19" s="38" customFormat="1" ht="12.75">
      <c r="A882" s="40"/>
      <c r="B882" s="40"/>
      <c r="C882" s="40"/>
      <c r="D882" s="197"/>
      <c r="E882" s="41">
        <v>155.11</v>
      </c>
      <c r="F882" s="41">
        <v>155.11</v>
      </c>
      <c r="G882" s="41">
        <v>0</v>
      </c>
      <c r="H882" s="41">
        <v>0</v>
      </c>
      <c r="I882" s="41">
        <v>0</v>
      </c>
      <c r="J882" s="41">
        <v>0</v>
      </c>
      <c r="K882" s="41">
        <v>0</v>
      </c>
      <c r="L882" s="41">
        <v>155.11</v>
      </c>
      <c r="M882" s="41">
        <v>0</v>
      </c>
      <c r="N882" s="41">
        <v>0</v>
      </c>
      <c r="O882" s="41">
        <v>0</v>
      </c>
      <c r="P882" s="41">
        <v>0</v>
      </c>
      <c r="Q882" s="41">
        <v>0</v>
      </c>
      <c r="R882" s="41">
        <v>0</v>
      </c>
      <c r="S882" s="187"/>
    </row>
    <row r="883" spans="1:19" ht="12.75">
      <c r="A883" s="33"/>
      <c r="B883" s="33"/>
      <c r="C883" s="33">
        <v>4217</v>
      </c>
      <c r="D883" s="196" t="s">
        <v>52</v>
      </c>
      <c r="E883" s="34">
        <v>107</v>
      </c>
      <c r="F883" s="34">
        <v>107</v>
      </c>
      <c r="G883" s="34">
        <v>0</v>
      </c>
      <c r="H883" s="34">
        <v>0</v>
      </c>
      <c r="I883" s="34">
        <v>0</v>
      </c>
      <c r="J883" s="34">
        <v>0</v>
      </c>
      <c r="K883" s="34">
        <v>0</v>
      </c>
      <c r="L883" s="34">
        <v>107</v>
      </c>
      <c r="M883" s="34">
        <v>0</v>
      </c>
      <c r="N883" s="34">
        <v>0</v>
      </c>
      <c r="O883" s="34">
        <v>0</v>
      </c>
      <c r="P883" s="34">
        <v>0</v>
      </c>
      <c r="Q883" s="34">
        <v>0</v>
      </c>
      <c r="R883" s="34">
        <v>0</v>
      </c>
      <c r="S883" s="187"/>
    </row>
    <row r="884" spans="1:19" s="38" customFormat="1" ht="12.75">
      <c r="A884" s="40"/>
      <c r="B884" s="40"/>
      <c r="C884" s="40"/>
      <c r="D884" s="197"/>
      <c r="E884" s="41">
        <v>106.02</v>
      </c>
      <c r="F884" s="41">
        <v>106.02</v>
      </c>
      <c r="G884" s="41">
        <v>0</v>
      </c>
      <c r="H884" s="41">
        <v>0</v>
      </c>
      <c r="I884" s="41">
        <v>0</v>
      </c>
      <c r="J884" s="41">
        <v>0</v>
      </c>
      <c r="K884" s="41">
        <v>0</v>
      </c>
      <c r="L884" s="41">
        <v>106.02</v>
      </c>
      <c r="M884" s="41">
        <v>0</v>
      </c>
      <c r="N884" s="41">
        <v>0</v>
      </c>
      <c r="O884" s="41">
        <v>0</v>
      </c>
      <c r="P884" s="41">
        <v>0</v>
      </c>
      <c r="Q884" s="41">
        <v>0</v>
      </c>
      <c r="R884" s="41">
        <v>0</v>
      </c>
      <c r="S884" s="187"/>
    </row>
    <row r="885" spans="1:19" ht="12.75">
      <c r="A885" s="33"/>
      <c r="B885" s="33"/>
      <c r="C885" s="33">
        <v>4219</v>
      </c>
      <c r="D885" s="196" t="s">
        <v>52</v>
      </c>
      <c r="E885" s="34">
        <v>6</v>
      </c>
      <c r="F885" s="34">
        <v>6</v>
      </c>
      <c r="G885" s="34">
        <v>0</v>
      </c>
      <c r="H885" s="34">
        <v>0</v>
      </c>
      <c r="I885" s="34">
        <v>0</v>
      </c>
      <c r="J885" s="34">
        <v>0</v>
      </c>
      <c r="K885" s="34">
        <v>0</v>
      </c>
      <c r="L885" s="34">
        <v>6</v>
      </c>
      <c r="M885" s="34">
        <v>0</v>
      </c>
      <c r="N885" s="34">
        <v>0</v>
      </c>
      <c r="O885" s="34">
        <v>0</v>
      </c>
      <c r="P885" s="34">
        <v>0</v>
      </c>
      <c r="Q885" s="34">
        <v>0</v>
      </c>
      <c r="R885" s="34">
        <v>0</v>
      </c>
      <c r="S885" s="187"/>
    </row>
    <row r="886" spans="1:19" s="38" customFormat="1" ht="12.75">
      <c r="A886" s="40"/>
      <c r="B886" s="40"/>
      <c r="C886" s="40"/>
      <c r="D886" s="197"/>
      <c r="E886" s="41">
        <v>5.58</v>
      </c>
      <c r="F886" s="41">
        <v>5.58</v>
      </c>
      <c r="G886" s="41">
        <v>0</v>
      </c>
      <c r="H886" s="41">
        <v>0</v>
      </c>
      <c r="I886" s="41">
        <v>0</v>
      </c>
      <c r="J886" s="41">
        <v>0</v>
      </c>
      <c r="K886" s="41">
        <v>0</v>
      </c>
      <c r="L886" s="41">
        <v>5.58</v>
      </c>
      <c r="M886" s="41">
        <v>0</v>
      </c>
      <c r="N886" s="41">
        <v>0</v>
      </c>
      <c r="O886" s="41">
        <v>0</v>
      </c>
      <c r="P886" s="41">
        <v>0</v>
      </c>
      <c r="Q886" s="41">
        <v>0</v>
      </c>
      <c r="R886" s="41">
        <v>0</v>
      </c>
      <c r="S886" s="187"/>
    </row>
    <row r="887" spans="1:19" ht="12.75">
      <c r="A887" s="33"/>
      <c r="B887" s="33"/>
      <c r="C887" s="33">
        <v>4307</v>
      </c>
      <c r="D887" s="196" t="s">
        <v>50</v>
      </c>
      <c r="E887" s="34">
        <v>6279</v>
      </c>
      <c r="F887" s="34">
        <v>6279</v>
      </c>
      <c r="G887" s="34">
        <v>0</v>
      </c>
      <c r="H887" s="34">
        <v>0</v>
      </c>
      <c r="I887" s="34">
        <v>0</v>
      </c>
      <c r="J887" s="34">
        <v>0</v>
      </c>
      <c r="K887" s="34">
        <v>0</v>
      </c>
      <c r="L887" s="34">
        <v>6279</v>
      </c>
      <c r="M887" s="34">
        <v>0</v>
      </c>
      <c r="N887" s="34">
        <v>0</v>
      </c>
      <c r="O887" s="34">
        <v>0</v>
      </c>
      <c r="P887" s="34">
        <v>0</v>
      </c>
      <c r="Q887" s="34">
        <v>0</v>
      </c>
      <c r="R887" s="34">
        <v>0</v>
      </c>
      <c r="S887" s="187"/>
    </row>
    <row r="888" spans="1:19" s="38" customFormat="1" ht="12.75">
      <c r="A888" s="40"/>
      <c r="B888" s="40"/>
      <c r="C888" s="40"/>
      <c r="D888" s="197"/>
      <c r="E888" s="41">
        <v>6275.58</v>
      </c>
      <c r="F888" s="41">
        <v>6275.58</v>
      </c>
      <c r="G888" s="41">
        <v>0</v>
      </c>
      <c r="H888" s="41">
        <v>0</v>
      </c>
      <c r="I888" s="41">
        <v>0</v>
      </c>
      <c r="J888" s="41">
        <v>0</v>
      </c>
      <c r="K888" s="41">
        <v>0</v>
      </c>
      <c r="L888" s="41">
        <v>6275.58</v>
      </c>
      <c r="M888" s="41">
        <v>0</v>
      </c>
      <c r="N888" s="41">
        <v>0</v>
      </c>
      <c r="O888" s="41">
        <v>0</v>
      </c>
      <c r="P888" s="41">
        <v>0</v>
      </c>
      <c r="Q888" s="41">
        <v>0</v>
      </c>
      <c r="R888" s="41">
        <v>0</v>
      </c>
      <c r="S888" s="187"/>
    </row>
    <row r="889" spans="1:19" ht="12.75">
      <c r="A889" s="33"/>
      <c r="B889" s="33"/>
      <c r="C889" s="33">
        <v>4309</v>
      </c>
      <c r="D889" s="196" t="s">
        <v>50</v>
      </c>
      <c r="E889" s="34">
        <v>331</v>
      </c>
      <c r="F889" s="34">
        <v>331</v>
      </c>
      <c r="G889" s="34">
        <v>0</v>
      </c>
      <c r="H889" s="34">
        <v>0</v>
      </c>
      <c r="I889" s="34">
        <v>0</v>
      </c>
      <c r="J889" s="34">
        <v>0</v>
      </c>
      <c r="K889" s="34">
        <v>0</v>
      </c>
      <c r="L889" s="34">
        <v>331</v>
      </c>
      <c r="M889" s="34">
        <v>0</v>
      </c>
      <c r="N889" s="34">
        <v>0</v>
      </c>
      <c r="O889" s="34">
        <v>0</v>
      </c>
      <c r="P889" s="34">
        <v>0</v>
      </c>
      <c r="Q889" s="34">
        <v>0</v>
      </c>
      <c r="R889" s="34">
        <v>0</v>
      </c>
      <c r="S889" s="187"/>
    </row>
    <row r="890" spans="1:19" s="38" customFormat="1" ht="12.75">
      <c r="A890" s="40"/>
      <c r="B890" s="40"/>
      <c r="C890" s="40"/>
      <c r="D890" s="197"/>
      <c r="E890" s="41">
        <v>330.28</v>
      </c>
      <c r="F890" s="41">
        <v>330.28</v>
      </c>
      <c r="G890" s="41">
        <v>0</v>
      </c>
      <c r="H890" s="41">
        <v>0</v>
      </c>
      <c r="I890" s="41">
        <v>0</v>
      </c>
      <c r="J890" s="41">
        <v>0</v>
      </c>
      <c r="K890" s="41">
        <v>0</v>
      </c>
      <c r="L890" s="41">
        <v>330.28</v>
      </c>
      <c r="M890" s="41">
        <v>0</v>
      </c>
      <c r="N890" s="41">
        <v>0</v>
      </c>
      <c r="O890" s="41">
        <v>0</v>
      </c>
      <c r="P890" s="41">
        <v>0</v>
      </c>
      <c r="Q890" s="41">
        <v>0</v>
      </c>
      <c r="R890" s="41">
        <v>0</v>
      </c>
      <c r="S890" s="187"/>
    </row>
    <row r="891" spans="1:19" ht="12.75" customHeight="1">
      <c r="A891" s="198" t="s">
        <v>349</v>
      </c>
      <c r="B891" s="199"/>
      <c r="C891" s="199"/>
      <c r="D891" s="200"/>
      <c r="E891" s="35">
        <v>34255375</v>
      </c>
      <c r="F891" s="35">
        <v>31280978</v>
      </c>
      <c r="G891" s="35">
        <v>22284878</v>
      </c>
      <c r="H891" s="35">
        <v>14840722</v>
      </c>
      <c r="I891" s="35">
        <v>7444156</v>
      </c>
      <c r="J891" s="35">
        <v>3029773</v>
      </c>
      <c r="K891" s="35">
        <v>5341689</v>
      </c>
      <c r="L891" s="35">
        <v>44638</v>
      </c>
      <c r="M891" s="35">
        <v>0</v>
      </c>
      <c r="N891" s="35">
        <v>580000</v>
      </c>
      <c r="O891" s="35">
        <v>2974397</v>
      </c>
      <c r="P891" s="35">
        <v>2974397</v>
      </c>
      <c r="Q891" s="35">
        <v>2271840</v>
      </c>
      <c r="R891" s="35">
        <v>0</v>
      </c>
      <c r="S891" s="187"/>
    </row>
    <row r="892" spans="1:19" s="38" customFormat="1" ht="12.75">
      <c r="A892" s="201"/>
      <c r="B892" s="202"/>
      <c r="C892" s="202"/>
      <c r="D892" s="203"/>
      <c r="E892" s="184">
        <f>SUM(E10,E28,E34,E60,E70,E96,E110,E208,E220,E226,E304,E312,E318,E530,E580,E692,E702,E712,E774,E822)</f>
        <v>17184423.13</v>
      </c>
      <c r="F892" s="184">
        <f aca="true" t="shared" si="83" ref="F892:R892">SUM(F10,F28,F34,F60,F70,F96,F110,F208,F220,F226,F304,F312,F318,F530,F580,F692,F702,F712,F774,F822)</f>
        <v>16384542.590000002</v>
      </c>
      <c r="G892" s="184">
        <f t="shared" si="83"/>
        <v>11860655.47</v>
      </c>
      <c r="H892" s="184">
        <f t="shared" si="83"/>
        <v>8023777.89</v>
      </c>
      <c r="I892" s="184">
        <f t="shared" si="83"/>
        <v>3836877.58</v>
      </c>
      <c r="J892" s="184">
        <f t="shared" si="83"/>
        <v>1453609.42</v>
      </c>
      <c r="K892" s="184">
        <f t="shared" si="83"/>
        <v>2720465.6999999997</v>
      </c>
      <c r="L892" s="184">
        <f t="shared" si="83"/>
        <v>39107.67</v>
      </c>
      <c r="M892" s="184">
        <f t="shared" si="83"/>
        <v>0</v>
      </c>
      <c r="N892" s="184">
        <f t="shared" si="83"/>
        <v>310704.33</v>
      </c>
      <c r="O892" s="184">
        <f t="shared" si="83"/>
        <v>799880.54</v>
      </c>
      <c r="P892" s="184">
        <f t="shared" si="83"/>
        <v>799880.54</v>
      </c>
      <c r="Q892" s="184">
        <f t="shared" si="83"/>
        <v>577410.15</v>
      </c>
      <c r="R892" s="184">
        <f t="shared" si="83"/>
        <v>0</v>
      </c>
      <c r="S892" s="187"/>
    </row>
  </sheetData>
  <sheetProtection/>
  <mergeCells count="464">
    <mergeCell ref="D785:D786"/>
    <mergeCell ref="D769:D770"/>
    <mergeCell ref="D771:D772"/>
    <mergeCell ref="D773:D774"/>
    <mergeCell ref="D775:D776"/>
    <mergeCell ref="D787:D788"/>
    <mergeCell ref="D789:D790"/>
    <mergeCell ref="D777:D778"/>
    <mergeCell ref="D779:D780"/>
    <mergeCell ref="D781:D782"/>
    <mergeCell ref="D783:D784"/>
    <mergeCell ref="D757:D758"/>
    <mergeCell ref="D759:D760"/>
    <mergeCell ref="D761:D762"/>
    <mergeCell ref="D763:D764"/>
    <mergeCell ref="D765:D766"/>
    <mergeCell ref="D767:D768"/>
    <mergeCell ref="D745:D746"/>
    <mergeCell ref="D747:D748"/>
    <mergeCell ref="D749:D750"/>
    <mergeCell ref="D751:D752"/>
    <mergeCell ref="D753:D754"/>
    <mergeCell ref="D755:D756"/>
    <mergeCell ref="D733:D734"/>
    <mergeCell ref="D735:D736"/>
    <mergeCell ref="D737:D738"/>
    <mergeCell ref="D739:D740"/>
    <mergeCell ref="D741:D742"/>
    <mergeCell ref="D743:D744"/>
    <mergeCell ref="D721:D722"/>
    <mergeCell ref="D723:D724"/>
    <mergeCell ref="D725:D726"/>
    <mergeCell ref="D727:D728"/>
    <mergeCell ref="D729:D730"/>
    <mergeCell ref="D731:D732"/>
    <mergeCell ref="D709:D710"/>
    <mergeCell ref="D711:D712"/>
    <mergeCell ref="D713:D714"/>
    <mergeCell ref="D715:D716"/>
    <mergeCell ref="D717:D718"/>
    <mergeCell ref="D719:D720"/>
    <mergeCell ref="D699:D700"/>
    <mergeCell ref="D701:D702"/>
    <mergeCell ref="D703:D704"/>
    <mergeCell ref="D705:D706"/>
    <mergeCell ref="D707:D708"/>
    <mergeCell ref="D687:D688"/>
    <mergeCell ref="D689:D690"/>
    <mergeCell ref="D691:D692"/>
    <mergeCell ref="D693:D694"/>
    <mergeCell ref="D695:D696"/>
    <mergeCell ref="D697:D698"/>
    <mergeCell ref="D675:D676"/>
    <mergeCell ref="D677:D678"/>
    <mergeCell ref="D679:D680"/>
    <mergeCell ref="D681:D682"/>
    <mergeCell ref="D683:D684"/>
    <mergeCell ref="D685:D686"/>
    <mergeCell ref="D663:D664"/>
    <mergeCell ref="D665:D666"/>
    <mergeCell ref="D667:D668"/>
    <mergeCell ref="D669:D670"/>
    <mergeCell ref="D671:D672"/>
    <mergeCell ref="D673:D674"/>
    <mergeCell ref="D651:D652"/>
    <mergeCell ref="D653:D654"/>
    <mergeCell ref="D655:D656"/>
    <mergeCell ref="D657:D658"/>
    <mergeCell ref="D659:D660"/>
    <mergeCell ref="D661:D662"/>
    <mergeCell ref="D639:D640"/>
    <mergeCell ref="D641:D642"/>
    <mergeCell ref="D643:D644"/>
    <mergeCell ref="D645:D646"/>
    <mergeCell ref="D647:D648"/>
    <mergeCell ref="D649:D650"/>
    <mergeCell ref="D629:D630"/>
    <mergeCell ref="D631:D632"/>
    <mergeCell ref="D633:D634"/>
    <mergeCell ref="D635:D636"/>
    <mergeCell ref="D637:D638"/>
    <mergeCell ref="D617:D618"/>
    <mergeCell ref="D619:D620"/>
    <mergeCell ref="D621:D622"/>
    <mergeCell ref="D623:D624"/>
    <mergeCell ref="D625:D626"/>
    <mergeCell ref="D627:D628"/>
    <mergeCell ref="D605:D606"/>
    <mergeCell ref="D607:D608"/>
    <mergeCell ref="D609:D610"/>
    <mergeCell ref="D611:D612"/>
    <mergeCell ref="D613:D614"/>
    <mergeCell ref="D615:D616"/>
    <mergeCell ref="D593:D594"/>
    <mergeCell ref="D595:D596"/>
    <mergeCell ref="D597:D598"/>
    <mergeCell ref="D599:D600"/>
    <mergeCell ref="D601:D602"/>
    <mergeCell ref="D603:D604"/>
    <mergeCell ref="D581:D582"/>
    <mergeCell ref="D583:D584"/>
    <mergeCell ref="D585:D586"/>
    <mergeCell ref="D587:D588"/>
    <mergeCell ref="D589:D590"/>
    <mergeCell ref="D591:D592"/>
    <mergeCell ref="D569:D570"/>
    <mergeCell ref="D571:D572"/>
    <mergeCell ref="D573:D574"/>
    <mergeCell ref="D575:D576"/>
    <mergeCell ref="D577:D578"/>
    <mergeCell ref="D579:D580"/>
    <mergeCell ref="D557:D558"/>
    <mergeCell ref="D559:D560"/>
    <mergeCell ref="D561:D562"/>
    <mergeCell ref="D563:D564"/>
    <mergeCell ref="D565:D566"/>
    <mergeCell ref="D567:D568"/>
    <mergeCell ref="D545:D546"/>
    <mergeCell ref="D547:D548"/>
    <mergeCell ref="D549:D550"/>
    <mergeCell ref="D551:D552"/>
    <mergeCell ref="D553:D554"/>
    <mergeCell ref="D555:D556"/>
    <mergeCell ref="D533:D534"/>
    <mergeCell ref="D535:D536"/>
    <mergeCell ref="D537:D538"/>
    <mergeCell ref="D539:D540"/>
    <mergeCell ref="D541:D542"/>
    <mergeCell ref="D543:D544"/>
    <mergeCell ref="D521:D522"/>
    <mergeCell ref="D523:D524"/>
    <mergeCell ref="D525:D526"/>
    <mergeCell ref="D527:D528"/>
    <mergeCell ref="D529:D530"/>
    <mergeCell ref="D531:D532"/>
    <mergeCell ref="D509:D510"/>
    <mergeCell ref="D511:D512"/>
    <mergeCell ref="D513:D514"/>
    <mergeCell ref="D515:D516"/>
    <mergeCell ref="D517:D518"/>
    <mergeCell ref="D519:D520"/>
    <mergeCell ref="D497:D498"/>
    <mergeCell ref="D499:D500"/>
    <mergeCell ref="D501:D502"/>
    <mergeCell ref="D503:D504"/>
    <mergeCell ref="D505:D506"/>
    <mergeCell ref="D507:D508"/>
    <mergeCell ref="D485:D486"/>
    <mergeCell ref="D487:D488"/>
    <mergeCell ref="D489:D490"/>
    <mergeCell ref="D491:D492"/>
    <mergeCell ref="D493:D494"/>
    <mergeCell ref="D495:D496"/>
    <mergeCell ref="D473:D474"/>
    <mergeCell ref="D475:D476"/>
    <mergeCell ref="D477:D478"/>
    <mergeCell ref="D479:D480"/>
    <mergeCell ref="D481:D482"/>
    <mergeCell ref="D483:D484"/>
    <mergeCell ref="D461:D462"/>
    <mergeCell ref="D463:D464"/>
    <mergeCell ref="D465:D466"/>
    <mergeCell ref="D467:D468"/>
    <mergeCell ref="D469:D470"/>
    <mergeCell ref="D471:D472"/>
    <mergeCell ref="D449:D450"/>
    <mergeCell ref="D451:D452"/>
    <mergeCell ref="D453:D454"/>
    <mergeCell ref="D455:D456"/>
    <mergeCell ref="D457:D458"/>
    <mergeCell ref="D459:D460"/>
    <mergeCell ref="D437:D438"/>
    <mergeCell ref="D439:D440"/>
    <mergeCell ref="D441:D442"/>
    <mergeCell ref="D443:D444"/>
    <mergeCell ref="D445:D446"/>
    <mergeCell ref="D447:D448"/>
    <mergeCell ref="D425:D426"/>
    <mergeCell ref="D427:D428"/>
    <mergeCell ref="D429:D430"/>
    <mergeCell ref="D431:D432"/>
    <mergeCell ref="D433:D434"/>
    <mergeCell ref="D435:D436"/>
    <mergeCell ref="D413:D414"/>
    <mergeCell ref="D415:D416"/>
    <mergeCell ref="D417:D418"/>
    <mergeCell ref="D419:D420"/>
    <mergeCell ref="D421:D422"/>
    <mergeCell ref="D423:D424"/>
    <mergeCell ref="D401:D402"/>
    <mergeCell ref="D403:D404"/>
    <mergeCell ref="D405:D406"/>
    <mergeCell ref="D407:D408"/>
    <mergeCell ref="D409:D410"/>
    <mergeCell ref="D411:D412"/>
    <mergeCell ref="D389:D390"/>
    <mergeCell ref="D391:D392"/>
    <mergeCell ref="D393:D394"/>
    <mergeCell ref="D395:D396"/>
    <mergeCell ref="D397:D398"/>
    <mergeCell ref="D399:D400"/>
    <mergeCell ref="D377:D378"/>
    <mergeCell ref="D379:D380"/>
    <mergeCell ref="D381:D382"/>
    <mergeCell ref="D383:D384"/>
    <mergeCell ref="D385:D386"/>
    <mergeCell ref="D387:D388"/>
    <mergeCell ref="D365:D366"/>
    <mergeCell ref="D367:D368"/>
    <mergeCell ref="D369:D370"/>
    <mergeCell ref="D371:D372"/>
    <mergeCell ref="D373:D374"/>
    <mergeCell ref="D375:D376"/>
    <mergeCell ref="D353:D354"/>
    <mergeCell ref="D355:D356"/>
    <mergeCell ref="D357:D358"/>
    <mergeCell ref="D359:D360"/>
    <mergeCell ref="D361:D362"/>
    <mergeCell ref="D363:D364"/>
    <mergeCell ref="D341:D342"/>
    <mergeCell ref="D343:D344"/>
    <mergeCell ref="D345:D346"/>
    <mergeCell ref="D347:D348"/>
    <mergeCell ref="D349:D350"/>
    <mergeCell ref="D351:D352"/>
    <mergeCell ref="D329:D330"/>
    <mergeCell ref="D331:D332"/>
    <mergeCell ref="D333:D334"/>
    <mergeCell ref="D335:D336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05:D306"/>
    <mergeCell ref="D307:D308"/>
    <mergeCell ref="D309:D310"/>
    <mergeCell ref="D311:D312"/>
    <mergeCell ref="D313:D314"/>
    <mergeCell ref="D315:D316"/>
    <mergeCell ref="D293:D294"/>
    <mergeCell ref="D295:D296"/>
    <mergeCell ref="D297:D298"/>
    <mergeCell ref="D299:D300"/>
    <mergeCell ref="D301:D302"/>
    <mergeCell ref="D303:D304"/>
    <mergeCell ref="D281:D282"/>
    <mergeCell ref="D283:D284"/>
    <mergeCell ref="D285:D286"/>
    <mergeCell ref="D287:D288"/>
    <mergeCell ref="D289:D290"/>
    <mergeCell ref="D291:D292"/>
    <mergeCell ref="D269:D270"/>
    <mergeCell ref="D271:D272"/>
    <mergeCell ref="D273:D274"/>
    <mergeCell ref="D275:D276"/>
    <mergeCell ref="D277:D278"/>
    <mergeCell ref="D279:D280"/>
    <mergeCell ref="D257:D258"/>
    <mergeCell ref="D259:D260"/>
    <mergeCell ref="D261:D262"/>
    <mergeCell ref="D263:D264"/>
    <mergeCell ref="D265:D266"/>
    <mergeCell ref="D267:D268"/>
    <mergeCell ref="D245:D246"/>
    <mergeCell ref="D247:D248"/>
    <mergeCell ref="D249:D250"/>
    <mergeCell ref="D251:D252"/>
    <mergeCell ref="D253:D254"/>
    <mergeCell ref="D255:D256"/>
    <mergeCell ref="D235:D236"/>
    <mergeCell ref="D237:D238"/>
    <mergeCell ref="D239:D240"/>
    <mergeCell ref="D241:D242"/>
    <mergeCell ref="D243:D244"/>
    <mergeCell ref="D223:D224"/>
    <mergeCell ref="D225:D226"/>
    <mergeCell ref="D227:D228"/>
    <mergeCell ref="D229:D230"/>
    <mergeCell ref="D231:D232"/>
    <mergeCell ref="D233:D234"/>
    <mergeCell ref="D211:D212"/>
    <mergeCell ref="D213:D214"/>
    <mergeCell ref="D215:D216"/>
    <mergeCell ref="D217:D218"/>
    <mergeCell ref="D219:D220"/>
    <mergeCell ref="D221:D222"/>
    <mergeCell ref="D199:D200"/>
    <mergeCell ref="D201:D202"/>
    <mergeCell ref="D203:D204"/>
    <mergeCell ref="D205:D206"/>
    <mergeCell ref="D207:D208"/>
    <mergeCell ref="D209:D210"/>
    <mergeCell ref="D187:D188"/>
    <mergeCell ref="D189:D190"/>
    <mergeCell ref="D191:D192"/>
    <mergeCell ref="D193:D194"/>
    <mergeCell ref="D195:D196"/>
    <mergeCell ref="D197:D198"/>
    <mergeCell ref="D175:D176"/>
    <mergeCell ref="D177:D178"/>
    <mergeCell ref="D179:D180"/>
    <mergeCell ref="D181:D182"/>
    <mergeCell ref="D183:D184"/>
    <mergeCell ref="D185:D186"/>
    <mergeCell ref="D163:D164"/>
    <mergeCell ref="D165:D166"/>
    <mergeCell ref="D167:D168"/>
    <mergeCell ref="D169:D170"/>
    <mergeCell ref="D171:D172"/>
    <mergeCell ref="D173:D174"/>
    <mergeCell ref="D151:D152"/>
    <mergeCell ref="D153:D154"/>
    <mergeCell ref="D155:D156"/>
    <mergeCell ref="D157:D158"/>
    <mergeCell ref="D159:D160"/>
    <mergeCell ref="D161:D162"/>
    <mergeCell ref="D139:D140"/>
    <mergeCell ref="D141:D142"/>
    <mergeCell ref="D143:D144"/>
    <mergeCell ref="D145:D146"/>
    <mergeCell ref="D147:D148"/>
    <mergeCell ref="D149:D150"/>
    <mergeCell ref="D127:D128"/>
    <mergeCell ref="D129:D130"/>
    <mergeCell ref="D131:D132"/>
    <mergeCell ref="D133:D134"/>
    <mergeCell ref="D135:D136"/>
    <mergeCell ref="D137:D138"/>
    <mergeCell ref="D115:D116"/>
    <mergeCell ref="D117:D118"/>
    <mergeCell ref="D119:D120"/>
    <mergeCell ref="D121:D122"/>
    <mergeCell ref="D123:D124"/>
    <mergeCell ref="D125:D126"/>
    <mergeCell ref="D103:D104"/>
    <mergeCell ref="D105:D106"/>
    <mergeCell ref="D107:D108"/>
    <mergeCell ref="D109:D110"/>
    <mergeCell ref="D111:D112"/>
    <mergeCell ref="D113:D114"/>
    <mergeCell ref="D91:D92"/>
    <mergeCell ref="D93:D94"/>
    <mergeCell ref="D95:D96"/>
    <mergeCell ref="D97:D98"/>
    <mergeCell ref="D99:D100"/>
    <mergeCell ref="D101:D102"/>
    <mergeCell ref="D79:D80"/>
    <mergeCell ref="D81:D82"/>
    <mergeCell ref="D83:D84"/>
    <mergeCell ref="D85:D86"/>
    <mergeCell ref="D87:D88"/>
    <mergeCell ref="D89:D90"/>
    <mergeCell ref="D67:D68"/>
    <mergeCell ref="D69:D70"/>
    <mergeCell ref="D71:D72"/>
    <mergeCell ref="D73:D74"/>
    <mergeCell ref="D75:D76"/>
    <mergeCell ref="D77:D78"/>
    <mergeCell ref="D55:D56"/>
    <mergeCell ref="D57:D58"/>
    <mergeCell ref="D59:D60"/>
    <mergeCell ref="D61:D62"/>
    <mergeCell ref="D63:D64"/>
    <mergeCell ref="D65:D66"/>
    <mergeCell ref="D43:D44"/>
    <mergeCell ref="D45:D46"/>
    <mergeCell ref="D47:D48"/>
    <mergeCell ref="D49:D50"/>
    <mergeCell ref="D51:D52"/>
    <mergeCell ref="D53:D54"/>
    <mergeCell ref="D31:D32"/>
    <mergeCell ref="D33:D34"/>
    <mergeCell ref="D35:D36"/>
    <mergeCell ref="D37:D38"/>
    <mergeCell ref="D39:D40"/>
    <mergeCell ref="D41:D42"/>
    <mergeCell ref="D19:D20"/>
    <mergeCell ref="D21:D22"/>
    <mergeCell ref="D23:D24"/>
    <mergeCell ref="D25:D26"/>
    <mergeCell ref="D27:D28"/>
    <mergeCell ref="D29:D30"/>
    <mergeCell ref="D9:D10"/>
    <mergeCell ref="D11:D12"/>
    <mergeCell ref="D13:D14"/>
    <mergeCell ref="D15:D16"/>
    <mergeCell ref="D17:D18"/>
    <mergeCell ref="P4:P7"/>
    <mergeCell ref="R4:R7"/>
    <mergeCell ref="G5:G7"/>
    <mergeCell ref="H5:I6"/>
    <mergeCell ref="J5:J7"/>
    <mergeCell ref="K5:K7"/>
    <mergeCell ref="L5:L7"/>
    <mergeCell ref="M5:M7"/>
    <mergeCell ref="N5:N7"/>
    <mergeCell ref="Q6:Q7"/>
    <mergeCell ref="Q4:Q5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D791:D792"/>
    <mergeCell ref="D793:D794"/>
    <mergeCell ref="D795:D796"/>
    <mergeCell ref="D797:D798"/>
    <mergeCell ref="D799:D800"/>
    <mergeCell ref="D801:D802"/>
    <mergeCell ref="D803:D804"/>
    <mergeCell ref="D805:D806"/>
    <mergeCell ref="D807:D808"/>
    <mergeCell ref="D809:D810"/>
    <mergeCell ref="D811:D812"/>
    <mergeCell ref="D813:D814"/>
    <mergeCell ref="D815:D816"/>
    <mergeCell ref="D817:D818"/>
    <mergeCell ref="D819:D820"/>
    <mergeCell ref="D821:D822"/>
    <mergeCell ref="D823:D824"/>
    <mergeCell ref="D825:D826"/>
    <mergeCell ref="D827:D828"/>
    <mergeCell ref="D829:D830"/>
    <mergeCell ref="D831:D832"/>
    <mergeCell ref="D833:D834"/>
    <mergeCell ref="D835:D836"/>
    <mergeCell ref="D837:D838"/>
    <mergeCell ref="D839:D840"/>
    <mergeCell ref="D841:D842"/>
    <mergeCell ref="D843:D844"/>
    <mergeCell ref="D845:D846"/>
    <mergeCell ref="D847:D848"/>
    <mergeCell ref="D849:D850"/>
    <mergeCell ref="D851:D852"/>
    <mergeCell ref="D853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87:D888"/>
    <mergeCell ref="D889:D890"/>
    <mergeCell ref="A891:D892"/>
    <mergeCell ref="A1:R1"/>
    <mergeCell ref="D875:D876"/>
    <mergeCell ref="D877:D878"/>
    <mergeCell ref="D879:D880"/>
    <mergeCell ref="D881:D882"/>
    <mergeCell ref="D883:D884"/>
    <mergeCell ref="D885:D886"/>
  </mergeCells>
  <printOptions/>
  <pageMargins left="0.1968503937007874" right="0.15748031496062992" top="0.984251968503937" bottom="0.5905511811023623" header="0.6299212598425197" footer="0.35433070866141736"/>
  <pageSetup firstPageNumber="26" useFirstPageNumber="1" horizontalDpi="600" verticalDpi="600" orientation="landscape" paperSize="9" r:id="rId1"/>
  <headerFooter alignWithMargins="0">
    <oddHeader>&amp;L&amp;"Arial,Pogrubiony"INFORMACJA O PRZEBIEGU WYKONANIA
BUDŻETU GMINY PACZKÓW ZA I PÓŁROCZE 2012R.&amp;R&amp;8Zał. nr 2
Wykonanie wydatków budżetu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57421875" style="3" bestFit="1" customWidth="1"/>
    <col min="2" max="2" width="51.28125" style="3" customWidth="1"/>
    <col min="3" max="3" width="8.140625" style="3" bestFit="1" customWidth="1"/>
    <col min="4" max="5" width="11.7109375" style="3" bestFit="1" customWidth="1"/>
    <col min="6" max="6" width="8.28125" style="3" bestFit="1" customWidth="1"/>
    <col min="7" max="16384" width="9.140625" style="3" customWidth="1"/>
  </cols>
  <sheetData>
    <row r="1" spans="1:6" ht="12.75">
      <c r="A1" s="208" t="s">
        <v>138</v>
      </c>
      <c r="B1" s="208"/>
      <c r="C1" s="208"/>
      <c r="D1" s="208"/>
      <c r="E1" s="208"/>
      <c r="F1" s="208"/>
    </row>
    <row r="2" spans="1:6" ht="37.5" customHeight="1">
      <c r="A2" s="20" t="s">
        <v>368</v>
      </c>
      <c r="B2" s="13" t="s">
        <v>2</v>
      </c>
      <c r="C2" s="13" t="s">
        <v>542</v>
      </c>
      <c r="D2" s="20" t="s">
        <v>114</v>
      </c>
      <c r="E2" s="54" t="s">
        <v>414</v>
      </c>
      <c r="F2" s="54" t="s">
        <v>415</v>
      </c>
    </row>
    <row r="3" spans="1:6" s="50" customFormat="1" ht="11.25">
      <c r="A3" s="21" t="s">
        <v>141</v>
      </c>
      <c r="B3" s="19" t="s">
        <v>142</v>
      </c>
      <c r="C3" s="19" t="s">
        <v>143</v>
      </c>
      <c r="D3" s="21" t="s">
        <v>144</v>
      </c>
      <c r="E3" s="53">
        <v>5</v>
      </c>
      <c r="F3" s="53">
        <v>6</v>
      </c>
    </row>
    <row r="4" spans="1:6" ht="19.5" customHeight="1">
      <c r="A4" s="207" t="s">
        <v>369</v>
      </c>
      <c r="B4" s="207"/>
      <c r="C4" s="42"/>
      <c r="D4" s="51">
        <f>SUM(D5:D7)</f>
        <v>3192187</v>
      </c>
      <c r="E4" s="51">
        <f>SUM(E5:E7)</f>
        <v>1586472.4000000001</v>
      </c>
      <c r="F4" s="89">
        <f>E4/D4</f>
        <v>0.4969860474965909</v>
      </c>
    </row>
    <row r="5" spans="1:6" ht="38.25">
      <c r="A5" s="43" t="s">
        <v>141</v>
      </c>
      <c r="B5" s="44" t="s">
        <v>425</v>
      </c>
      <c r="C5" s="43" t="s">
        <v>426</v>
      </c>
      <c r="D5" s="52">
        <v>731988</v>
      </c>
      <c r="E5" s="52">
        <v>181828.28</v>
      </c>
      <c r="F5" s="88">
        <f aca="true" t="shared" si="0" ref="F5:F11">E5/D5</f>
        <v>0.24840336180374542</v>
      </c>
    </row>
    <row r="6" spans="1:6" ht="25.5">
      <c r="A6" s="43" t="s">
        <v>142</v>
      </c>
      <c r="B6" s="44" t="s">
        <v>427</v>
      </c>
      <c r="C6" s="43" t="s">
        <v>428</v>
      </c>
      <c r="D6" s="52">
        <v>952661</v>
      </c>
      <c r="E6" s="52">
        <v>1404644.12</v>
      </c>
      <c r="F6" s="88">
        <f t="shared" si="0"/>
        <v>1.474442766104627</v>
      </c>
    </row>
    <row r="7" spans="1:6" ht="25.5">
      <c r="A7" s="43" t="s">
        <v>143</v>
      </c>
      <c r="B7" s="44" t="s">
        <v>370</v>
      </c>
      <c r="C7" s="43" t="s">
        <v>371</v>
      </c>
      <c r="D7" s="52">
        <v>1507538</v>
      </c>
      <c r="E7" s="52">
        <v>0</v>
      </c>
      <c r="F7" s="88">
        <f t="shared" si="0"/>
        <v>0</v>
      </c>
    </row>
    <row r="8" spans="1:6" ht="15">
      <c r="A8" s="207" t="s">
        <v>372</v>
      </c>
      <c r="B8" s="207"/>
      <c r="C8" s="42"/>
      <c r="D8" s="51">
        <f>SUM(D9:D11)</f>
        <v>3282025</v>
      </c>
      <c r="E8" s="51">
        <f>SUM(E9:E11)</f>
        <v>1119018.48</v>
      </c>
      <c r="F8" s="89">
        <f t="shared" si="0"/>
        <v>0.3409536734180879</v>
      </c>
    </row>
    <row r="9" spans="1:6" ht="38.25">
      <c r="A9" s="43" t="s">
        <v>141</v>
      </c>
      <c r="B9" s="44" t="s">
        <v>389</v>
      </c>
      <c r="C9" s="43" t="s">
        <v>390</v>
      </c>
      <c r="D9" s="52">
        <v>1163988</v>
      </c>
      <c r="E9" s="52">
        <v>216000</v>
      </c>
      <c r="F9" s="88">
        <f t="shared" si="0"/>
        <v>0.1855689233909628</v>
      </c>
    </row>
    <row r="10" spans="1:6" ht="12.75">
      <c r="A10" s="43" t="s">
        <v>142</v>
      </c>
      <c r="B10" s="44" t="s">
        <v>373</v>
      </c>
      <c r="C10" s="43" t="s">
        <v>374</v>
      </c>
      <c r="D10" s="52">
        <v>312000</v>
      </c>
      <c r="E10" s="52">
        <v>0</v>
      </c>
      <c r="F10" s="88">
        <f t="shared" si="0"/>
        <v>0</v>
      </c>
    </row>
    <row r="11" spans="1:6" ht="12.75">
      <c r="A11" s="43" t="s">
        <v>143</v>
      </c>
      <c r="B11" s="44" t="s">
        <v>375</v>
      </c>
      <c r="C11" s="43" t="s">
        <v>376</v>
      </c>
      <c r="D11" s="52">
        <v>1806037</v>
      </c>
      <c r="E11" s="52">
        <v>903018.48</v>
      </c>
      <c r="F11" s="88">
        <f t="shared" si="0"/>
        <v>0.49999998892602976</v>
      </c>
    </row>
    <row r="13" ht="19.5" customHeight="1"/>
  </sheetData>
  <sheetProtection/>
  <mergeCells count="3">
    <mergeCell ref="A8:B8"/>
    <mergeCell ref="A4:B4"/>
    <mergeCell ref="A1:F1"/>
  </mergeCells>
  <printOptions horizontalCentered="1"/>
  <pageMargins left="0.35433070866141736" right="0.4724409448818898" top="1.3385826771653544" bottom="1.1811023622047245" header="0.7874015748031497" footer="0.5118110236220472"/>
  <pageSetup firstPageNumber="59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3
Wykonanie przychodów i rozchodów budżetu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7">
      <selection activeCell="A35" sqref="A35:G35"/>
    </sheetView>
  </sheetViews>
  <sheetFormatPr defaultColWidth="8.00390625" defaultRowHeight="12.75"/>
  <cols>
    <col min="1" max="1" width="5.57421875" style="2" bestFit="1" customWidth="1"/>
    <col min="2" max="2" width="8.8515625" style="2" bestFit="1" customWidth="1"/>
    <col min="3" max="3" width="8.8515625" style="5" bestFit="1" customWidth="1"/>
    <col min="4" max="4" width="43.7109375" style="11" customWidth="1"/>
    <col min="5" max="5" width="10.140625" style="1" bestFit="1" customWidth="1"/>
    <col min="6" max="6" width="10.28125" style="1" bestFit="1" customWidth="1"/>
    <col min="7" max="7" width="8.28125" style="1" bestFit="1" customWidth="1"/>
    <col min="8" max="16384" width="8.00390625" style="1" customWidth="1"/>
  </cols>
  <sheetData>
    <row r="1" spans="1:2" ht="12.75">
      <c r="A1" s="210" t="s">
        <v>102</v>
      </c>
      <c r="B1" s="210"/>
    </row>
    <row r="2" spans="1:7" ht="12.75">
      <c r="A2" s="208" t="s">
        <v>138</v>
      </c>
      <c r="B2" s="208"/>
      <c r="C2" s="208"/>
      <c r="D2" s="208"/>
      <c r="E2" s="208"/>
      <c r="F2" s="208"/>
      <c r="G2" s="208"/>
    </row>
    <row r="3" spans="1:7" ht="12.75">
      <c r="A3" s="13" t="s">
        <v>0</v>
      </c>
      <c r="B3" s="13" t="s">
        <v>1</v>
      </c>
      <c r="C3" s="13" t="s">
        <v>29</v>
      </c>
      <c r="D3" s="13" t="s">
        <v>2</v>
      </c>
      <c r="E3" s="20" t="s">
        <v>114</v>
      </c>
      <c r="F3" s="62" t="s">
        <v>414</v>
      </c>
      <c r="G3" s="62" t="s">
        <v>415</v>
      </c>
    </row>
    <row r="4" spans="1:7" s="57" customFormat="1" ht="9">
      <c r="A4" s="56" t="s">
        <v>141</v>
      </c>
      <c r="B4" s="59" t="s">
        <v>142</v>
      </c>
      <c r="C4" s="56" t="s">
        <v>143</v>
      </c>
      <c r="D4" s="56" t="s">
        <v>144</v>
      </c>
      <c r="E4" s="59" t="s">
        <v>145</v>
      </c>
      <c r="F4" s="63">
        <v>6</v>
      </c>
      <c r="G4" s="63">
        <v>7</v>
      </c>
    </row>
    <row r="5" spans="1:7" ht="12.75">
      <c r="A5" s="13" t="s">
        <v>21</v>
      </c>
      <c r="B5" s="13"/>
      <c r="C5" s="13"/>
      <c r="D5" s="14" t="s">
        <v>22</v>
      </c>
      <c r="E5" s="60">
        <f>SUM(E6)</f>
        <v>215000</v>
      </c>
      <c r="F5" s="60">
        <f>SUM(F6)</f>
        <v>170641.64</v>
      </c>
      <c r="G5" s="84">
        <f>F5/E5</f>
        <v>0.793682046511628</v>
      </c>
    </row>
    <row r="6" spans="1:7" ht="12.75">
      <c r="A6" s="12"/>
      <c r="B6" s="13" t="s">
        <v>23</v>
      </c>
      <c r="C6" s="13"/>
      <c r="D6" s="14" t="s">
        <v>24</v>
      </c>
      <c r="E6" s="60">
        <f>SUM(E7)</f>
        <v>215000</v>
      </c>
      <c r="F6" s="60">
        <f>SUM(F7)</f>
        <v>170641.64</v>
      </c>
      <c r="G6" s="84">
        <f>F6/E6</f>
        <v>0.793682046511628</v>
      </c>
    </row>
    <row r="7" spans="1:7" ht="25.5">
      <c r="A7" s="16"/>
      <c r="B7" s="16"/>
      <c r="C7" s="13" t="s">
        <v>46</v>
      </c>
      <c r="D7" s="14" t="s">
        <v>47</v>
      </c>
      <c r="E7" s="60">
        <v>215000</v>
      </c>
      <c r="F7" s="60">
        <v>170641.64</v>
      </c>
      <c r="G7" s="86">
        <f>F7/E7</f>
        <v>0.793682046511628</v>
      </c>
    </row>
    <row r="8" spans="1:7" ht="12.75">
      <c r="A8" s="212"/>
      <c r="B8" s="212"/>
      <c r="C8" s="212"/>
      <c r="D8" s="212"/>
      <c r="E8" s="212"/>
      <c r="F8" s="212"/>
      <c r="G8" s="213"/>
    </row>
    <row r="9" spans="1:7" ht="12.75">
      <c r="A9" s="209" t="s">
        <v>350</v>
      </c>
      <c r="B9" s="209"/>
      <c r="C9" s="209"/>
      <c r="D9" s="209"/>
      <c r="E9" s="61">
        <f>SUM(E5)</f>
        <v>215000</v>
      </c>
      <c r="F9" s="61">
        <f>SUM(F5)</f>
        <v>170641.64</v>
      </c>
      <c r="G9" s="85">
        <f>F9/E9</f>
        <v>0.793682046511628</v>
      </c>
    </row>
    <row r="10" spans="1:4" ht="12.75">
      <c r="A10" s="211"/>
      <c r="B10" s="211"/>
      <c r="C10" s="214"/>
      <c r="D10" s="214"/>
    </row>
    <row r="11" spans="1:4" ht="12.75">
      <c r="A11" s="215" t="s">
        <v>103</v>
      </c>
      <c r="B11" s="215"/>
      <c r="D11" s="15"/>
    </row>
    <row r="12" spans="1:7" ht="12.75">
      <c r="A12" s="208"/>
      <c r="B12" s="208"/>
      <c r="C12" s="208"/>
      <c r="D12" s="208"/>
      <c r="E12" s="208"/>
      <c r="F12" s="208"/>
      <c r="G12" s="208"/>
    </row>
    <row r="13" spans="1:7" ht="24" customHeight="1">
      <c r="A13" s="13" t="s">
        <v>0</v>
      </c>
      <c r="B13" s="13" t="s">
        <v>1</v>
      </c>
      <c r="C13" s="13" t="s">
        <v>29</v>
      </c>
      <c r="D13" s="13" t="s">
        <v>2</v>
      </c>
      <c r="E13" s="20" t="s">
        <v>114</v>
      </c>
      <c r="F13" s="64" t="s">
        <v>414</v>
      </c>
      <c r="G13" s="64" t="s">
        <v>415</v>
      </c>
    </row>
    <row r="14" spans="1:7" s="58" customFormat="1" ht="9">
      <c r="A14" s="56" t="s">
        <v>141</v>
      </c>
      <c r="B14" s="59" t="s">
        <v>142</v>
      </c>
      <c r="C14" s="56" t="s">
        <v>143</v>
      </c>
      <c r="D14" s="56" t="s">
        <v>144</v>
      </c>
      <c r="E14" s="59" t="s">
        <v>145</v>
      </c>
      <c r="F14" s="65">
        <v>6</v>
      </c>
      <c r="G14" s="65">
        <v>7</v>
      </c>
    </row>
    <row r="15" spans="1:7" ht="12.75">
      <c r="A15" s="13" t="s">
        <v>21</v>
      </c>
      <c r="B15" s="13"/>
      <c r="C15" s="13"/>
      <c r="D15" s="14" t="s">
        <v>22</v>
      </c>
      <c r="E15" s="60">
        <f>SUM(E16,E22)</f>
        <v>256950</v>
      </c>
      <c r="F15" s="60">
        <f>SUM(F16,F22)</f>
        <v>116832.83</v>
      </c>
      <c r="G15" s="86">
        <f aca="true" t="shared" si="0" ref="G15:G34">F15/E15</f>
        <v>0.45469091262891614</v>
      </c>
    </row>
    <row r="16" spans="1:7" ht="12.75">
      <c r="A16" s="12"/>
      <c r="B16" s="13" t="s">
        <v>318</v>
      </c>
      <c r="C16" s="13"/>
      <c r="D16" s="14" t="s">
        <v>82</v>
      </c>
      <c r="E16" s="60">
        <f>SUM(E17:E21)</f>
        <v>30950</v>
      </c>
      <c r="F16" s="60">
        <f>SUM(F17:F21)</f>
        <v>11661.66</v>
      </c>
      <c r="G16" s="86">
        <f t="shared" si="0"/>
        <v>0.3767903069466882</v>
      </c>
    </row>
    <row r="17" spans="1:7" ht="38.25">
      <c r="A17" s="12"/>
      <c r="B17" s="12"/>
      <c r="C17" s="13" t="s">
        <v>314</v>
      </c>
      <c r="D17" s="14" t="s">
        <v>315</v>
      </c>
      <c r="E17" s="60">
        <v>4000</v>
      </c>
      <c r="F17" s="60">
        <v>0</v>
      </c>
      <c r="G17" s="86">
        <f t="shared" si="0"/>
        <v>0</v>
      </c>
    </row>
    <row r="18" spans="1:7" ht="38.25">
      <c r="A18" s="12"/>
      <c r="B18" s="12"/>
      <c r="C18" s="13" t="s">
        <v>319</v>
      </c>
      <c r="D18" s="14" t="s">
        <v>320</v>
      </c>
      <c r="E18" s="60">
        <v>7000</v>
      </c>
      <c r="F18" s="60">
        <v>7000</v>
      </c>
      <c r="G18" s="86">
        <f t="shared" si="0"/>
        <v>1</v>
      </c>
    </row>
    <row r="19" spans="1:7" ht="12.75">
      <c r="A19" s="12"/>
      <c r="B19" s="12"/>
      <c r="C19" s="13" t="s">
        <v>271</v>
      </c>
      <c r="D19" s="14" t="s">
        <v>52</v>
      </c>
      <c r="E19" s="60">
        <v>11000</v>
      </c>
      <c r="F19" s="60">
        <v>441.66</v>
      </c>
      <c r="G19" s="86">
        <f t="shared" si="0"/>
        <v>0.04015090909090909</v>
      </c>
    </row>
    <row r="20" spans="1:7" ht="12.75">
      <c r="A20" s="12"/>
      <c r="B20" s="12"/>
      <c r="C20" s="13" t="s">
        <v>270</v>
      </c>
      <c r="D20" s="14" t="s">
        <v>50</v>
      </c>
      <c r="E20" s="60">
        <v>5500</v>
      </c>
      <c r="F20" s="60">
        <v>4220</v>
      </c>
      <c r="G20" s="86">
        <f t="shared" si="0"/>
        <v>0.7672727272727272</v>
      </c>
    </row>
    <row r="21" spans="1:7" ht="25.5">
      <c r="A21" s="12"/>
      <c r="B21" s="12"/>
      <c r="C21" s="13" t="s">
        <v>302</v>
      </c>
      <c r="D21" s="14" t="s">
        <v>303</v>
      </c>
      <c r="E21" s="60">
        <v>3450</v>
      </c>
      <c r="F21" s="60">
        <v>0</v>
      </c>
      <c r="G21" s="86">
        <f t="shared" si="0"/>
        <v>0</v>
      </c>
    </row>
    <row r="22" spans="1:7" ht="12.75">
      <c r="A22" s="12"/>
      <c r="B22" s="13" t="s">
        <v>23</v>
      </c>
      <c r="C22" s="13"/>
      <c r="D22" s="14" t="s">
        <v>24</v>
      </c>
      <c r="E22" s="60">
        <f>SUM(E23:E34)</f>
        <v>226000</v>
      </c>
      <c r="F22" s="60">
        <f>SUM(F23:F34)</f>
        <v>105171.17</v>
      </c>
      <c r="G22" s="86">
        <f t="shared" si="0"/>
        <v>0.4653591592920354</v>
      </c>
    </row>
    <row r="23" spans="1:7" ht="12.75">
      <c r="A23" s="12"/>
      <c r="B23" s="12"/>
      <c r="C23" s="13" t="s">
        <v>287</v>
      </c>
      <c r="D23" s="14" t="s">
        <v>64</v>
      </c>
      <c r="E23" s="60">
        <v>3940</v>
      </c>
      <c r="F23" s="60">
        <v>2631.73</v>
      </c>
      <c r="G23" s="86">
        <f t="shared" si="0"/>
        <v>0.6679517766497461</v>
      </c>
    </row>
    <row r="24" spans="1:7" ht="12.75">
      <c r="A24" s="12"/>
      <c r="B24" s="12"/>
      <c r="C24" s="13" t="s">
        <v>288</v>
      </c>
      <c r="D24" s="14" t="s">
        <v>65</v>
      </c>
      <c r="E24" s="60">
        <v>100</v>
      </c>
      <c r="F24" s="60">
        <v>0</v>
      </c>
      <c r="G24" s="86">
        <f t="shared" si="0"/>
        <v>0</v>
      </c>
    </row>
    <row r="25" spans="1:7" ht="12.75">
      <c r="A25" s="12"/>
      <c r="B25" s="12"/>
      <c r="C25" s="13" t="s">
        <v>297</v>
      </c>
      <c r="D25" s="14" t="s">
        <v>70</v>
      </c>
      <c r="E25" s="60">
        <v>87650</v>
      </c>
      <c r="F25" s="60">
        <v>43801.11</v>
      </c>
      <c r="G25" s="86">
        <f t="shared" si="0"/>
        <v>0.4997274386765545</v>
      </c>
    </row>
    <row r="26" spans="1:7" ht="12.75">
      <c r="A26" s="12"/>
      <c r="B26" s="12"/>
      <c r="C26" s="13" t="s">
        <v>271</v>
      </c>
      <c r="D26" s="14" t="s">
        <v>52</v>
      </c>
      <c r="E26" s="60">
        <v>20330</v>
      </c>
      <c r="F26" s="60">
        <v>10103.78</v>
      </c>
      <c r="G26" s="86">
        <f t="shared" si="0"/>
        <v>0.49698868666994594</v>
      </c>
    </row>
    <row r="27" spans="1:7" ht="12.75">
      <c r="A27" s="12"/>
      <c r="B27" s="12"/>
      <c r="C27" s="13" t="s">
        <v>276</v>
      </c>
      <c r="D27" s="14" t="s">
        <v>55</v>
      </c>
      <c r="E27" s="60">
        <v>2200</v>
      </c>
      <c r="F27" s="60">
        <v>518.89</v>
      </c>
      <c r="G27" s="86">
        <f t="shared" si="0"/>
        <v>0.2358590909090909</v>
      </c>
    </row>
    <row r="28" spans="1:7" ht="12.75">
      <c r="A28" s="12"/>
      <c r="B28" s="12"/>
      <c r="C28" s="13" t="s">
        <v>272</v>
      </c>
      <c r="D28" s="14" t="s">
        <v>54</v>
      </c>
      <c r="E28" s="60">
        <v>5000</v>
      </c>
      <c r="F28" s="60">
        <v>0</v>
      </c>
      <c r="G28" s="86">
        <f t="shared" si="0"/>
        <v>0</v>
      </c>
    </row>
    <row r="29" spans="1:7" ht="12.75">
      <c r="A29" s="12"/>
      <c r="B29" s="12"/>
      <c r="C29" s="13" t="s">
        <v>270</v>
      </c>
      <c r="D29" s="14" t="s">
        <v>50</v>
      </c>
      <c r="E29" s="60">
        <v>36860</v>
      </c>
      <c r="F29" s="60">
        <v>15371.91</v>
      </c>
      <c r="G29" s="86">
        <f t="shared" si="0"/>
        <v>0.417034997287032</v>
      </c>
    </row>
    <row r="30" spans="1:7" ht="12.75">
      <c r="A30" s="12"/>
      <c r="B30" s="12"/>
      <c r="C30" s="13" t="s">
        <v>277</v>
      </c>
      <c r="D30" s="14" t="s">
        <v>278</v>
      </c>
      <c r="E30" s="60">
        <v>1320</v>
      </c>
      <c r="F30" s="60">
        <v>1276.37</v>
      </c>
      <c r="G30" s="86">
        <f t="shared" si="0"/>
        <v>0.9669469696969696</v>
      </c>
    </row>
    <row r="31" spans="1:7" ht="38.25">
      <c r="A31" s="12"/>
      <c r="B31" s="12"/>
      <c r="C31" s="13" t="s">
        <v>279</v>
      </c>
      <c r="D31" s="14" t="s">
        <v>280</v>
      </c>
      <c r="E31" s="60">
        <v>1200</v>
      </c>
      <c r="F31" s="60">
        <v>179.86</v>
      </c>
      <c r="G31" s="86">
        <f t="shared" si="0"/>
        <v>0.14988333333333334</v>
      </c>
    </row>
    <row r="32" spans="1:7" ht="12.75">
      <c r="A32" s="12"/>
      <c r="B32" s="12"/>
      <c r="C32" s="13" t="s">
        <v>294</v>
      </c>
      <c r="D32" s="14" t="s">
        <v>56</v>
      </c>
      <c r="E32" s="60">
        <v>400</v>
      </c>
      <c r="F32" s="60">
        <v>0</v>
      </c>
      <c r="G32" s="86">
        <f t="shared" si="0"/>
        <v>0</v>
      </c>
    </row>
    <row r="33" spans="1:7" ht="25.5">
      <c r="A33" s="12"/>
      <c r="B33" s="55"/>
      <c r="C33" s="13" t="s">
        <v>302</v>
      </c>
      <c r="D33" s="14" t="s">
        <v>303</v>
      </c>
      <c r="E33" s="60">
        <v>2000</v>
      </c>
      <c r="F33" s="60">
        <v>0</v>
      </c>
      <c r="G33" s="86">
        <f t="shared" si="0"/>
        <v>0</v>
      </c>
    </row>
    <row r="34" spans="1:7" ht="12.75">
      <c r="A34" s="16"/>
      <c r="B34" s="16"/>
      <c r="C34" s="13" t="s">
        <v>284</v>
      </c>
      <c r="D34" s="14" t="s">
        <v>53</v>
      </c>
      <c r="E34" s="60">
        <v>65000</v>
      </c>
      <c r="F34" s="60">
        <v>31287.52</v>
      </c>
      <c r="G34" s="86">
        <f t="shared" si="0"/>
        <v>0.48134646153846156</v>
      </c>
    </row>
    <row r="35" spans="1:7" ht="12.75">
      <c r="A35" s="212"/>
      <c r="B35" s="212"/>
      <c r="C35" s="212"/>
      <c r="D35" s="212"/>
      <c r="E35" s="212"/>
      <c r="F35" s="212"/>
      <c r="G35" s="213"/>
    </row>
    <row r="36" spans="1:7" ht="12.75">
      <c r="A36" s="209" t="s">
        <v>350</v>
      </c>
      <c r="B36" s="209"/>
      <c r="C36" s="209"/>
      <c r="D36" s="209"/>
      <c r="E36" s="61">
        <f>SUM(E15)</f>
        <v>256950</v>
      </c>
      <c r="F36" s="61">
        <f>SUM(F15)</f>
        <v>116832.83</v>
      </c>
      <c r="G36" s="87">
        <f>F36/E36</f>
        <v>0.45469091262891614</v>
      </c>
    </row>
  </sheetData>
  <sheetProtection/>
  <mergeCells count="10">
    <mergeCell ref="A36:D36"/>
    <mergeCell ref="A1:B1"/>
    <mergeCell ref="A10:B10"/>
    <mergeCell ref="A2:G2"/>
    <mergeCell ref="A8:G8"/>
    <mergeCell ref="A35:G35"/>
    <mergeCell ref="A9:D9"/>
    <mergeCell ref="C10:D10"/>
    <mergeCell ref="A11:B11"/>
    <mergeCell ref="A12:G12"/>
  </mergeCells>
  <printOptions horizontalCentered="1"/>
  <pageMargins left="0.6692913385826772" right="0.2362204724409449" top="1.535433070866142" bottom="0.984251968503937" header="0.7086614173228347" footer="0.5118110236220472"/>
  <pageSetup firstPageNumber="60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4
Wykonanie dochodów z zezwoleń i 
wydatków na przeciwdziałanie 
alkoholizmowi i zwalczanie narkomanii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26" sqref="A26:G26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7.8515625" style="1" bestFit="1" customWidth="1"/>
    <col min="4" max="4" width="40.8515625" style="1" customWidth="1"/>
    <col min="5" max="6" width="11.28125" style="1" bestFit="1" customWidth="1"/>
    <col min="7" max="7" width="8.00390625" style="1" bestFit="1" customWidth="1"/>
    <col min="8" max="16384" width="8.00390625" style="1" customWidth="1"/>
  </cols>
  <sheetData>
    <row r="1" spans="1:7" ht="12.75">
      <c r="A1" s="208" t="s">
        <v>138</v>
      </c>
      <c r="B1" s="208"/>
      <c r="C1" s="208"/>
      <c r="D1" s="208"/>
      <c r="E1" s="208"/>
      <c r="F1" s="208"/>
      <c r="G1" s="208"/>
    </row>
    <row r="2" spans="1:7" ht="12.75">
      <c r="A2" s="13" t="s">
        <v>0</v>
      </c>
      <c r="B2" s="13" t="s">
        <v>1</v>
      </c>
      <c r="C2" s="13" t="s">
        <v>29</v>
      </c>
      <c r="D2" s="13" t="s">
        <v>2</v>
      </c>
      <c r="E2" s="20" t="s">
        <v>114</v>
      </c>
      <c r="F2" s="77" t="s">
        <v>414</v>
      </c>
      <c r="G2" s="77" t="s">
        <v>415</v>
      </c>
    </row>
    <row r="3" spans="1:7" s="57" customFormat="1" ht="9">
      <c r="A3" s="56" t="s">
        <v>141</v>
      </c>
      <c r="B3" s="56" t="s">
        <v>142</v>
      </c>
      <c r="C3" s="56" t="s">
        <v>143</v>
      </c>
      <c r="D3" s="56" t="s">
        <v>144</v>
      </c>
      <c r="E3" s="59" t="s">
        <v>145</v>
      </c>
      <c r="F3" s="63">
        <v>6</v>
      </c>
      <c r="G3" s="63">
        <v>7</v>
      </c>
    </row>
    <row r="4" spans="1:7" ht="12.75">
      <c r="A4" s="22" t="s">
        <v>146</v>
      </c>
      <c r="B4" s="22"/>
      <c r="C4" s="22"/>
      <c r="D4" s="68" t="s">
        <v>3</v>
      </c>
      <c r="E4" s="72">
        <f>SUM(E5)</f>
        <v>243786</v>
      </c>
      <c r="F4" s="72">
        <f>SUM(F5)</f>
        <v>243745.59</v>
      </c>
      <c r="G4" s="74">
        <f>F4/E4</f>
        <v>0.9998342398661121</v>
      </c>
    </row>
    <row r="5" spans="1:7" ht="12.75">
      <c r="A5" s="67"/>
      <c r="B5" s="22" t="s">
        <v>148</v>
      </c>
      <c r="C5" s="22"/>
      <c r="D5" s="68" t="s">
        <v>4</v>
      </c>
      <c r="E5" s="72">
        <f>SUM(E6)</f>
        <v>243786</v>
      </c>
      <c r="F5" s="72">
        <f>SUM(F6)</f>
        <v>243745.59</v>
      </c>
      <c r="G5" s="74">
        <f aca="true" t="shared" si="0" ref="G5:G25">F5/E5</f>
        <v>0.9998342398661121</v>
      </c>
    </row>
    <row r="6" spans="1:7" ht="48">
      <c r="A6" s="67"/>
      <c r="B6" s="67"/>
      <c r="C6" s="22" t="s">
        <v>165</v>
      </c>
      <c r="D6" s="68" t="s">
        <v>166</v>
      </c>
      <c r="E6" s="72">
        <v>243786</v>
      </c>
      <c r="F6" s="72">
        <v>243745.59</v>
      </c>
      <c r="G6" s="74">
        <f t="shared" si="0"/>
        <v>0.9998342398661121</v>
      </c>
    </row>
    <row r="7" spans="1:7" ht="12.75">
      <c r="A7" s="22" t="s">
        <v>163</v>
      </c>
      <c r="B7" s="22"/>
      <c r="C7" s="22"/>
      <c r="D7" s="68" t="s">
        <v>9</v>
      </c>
      <c r="E7" s="72">
        <f>SUM(E8)</f>
        <v>107049</v>
      </c>
      <c r="F7" s="72">
        <f>SUM(F8)</f>
        <v>53565</v>
      </c>
      <c r="G7" s="74">
        <f t="shared" si="0"/>
        <v>0.5003783314183224</v>
      </c>
    </row>
    <row r="8" spans="1:7" ht="12.75">
      <c r="A8" s="67"/>
      <c r="B8" s="22" t="s">
        <v>164</v>
      </c>
      <c r="C8" s="22"/>
      <c r="D8" s="68" t="s">
        <v>10</v>
      </c>
      <c r="E8" s="72">
        <f>SUM(E9)</f>
        <v>107049</v>
      </c>
      <c r="F8" s="72">
        <f>SUM(F9)</f>
        <v>53565</v>
      </c>
      <c r="G8" s="74">
        <f t="shared" si="0"/>
        <v>0.5003783314183224</v>
      </c>
    </row>
    <row r="9" spans="1:7" ht="48">
      <c r="A9" s="67"/>
      <c r="B9" s="67"/>
      <c r="C9" s="22" t="s">
        <v>165</v>
      </c>
      <c r="D9" s="68" t="s">
        <v>166</v>
      </c>
      <c r="E9" s="72">
        <v>107049</v>
      </c>
      <c r="F9" s="72">
        <v>53565</v>
      </c>
      <c r="G9" s="74">
        <f t="shared" si="0"/>
        <v>0.5003783314183224</v>
      </c>
    </row>
    <row r="10" spans="1:7" ht="24">
      <c r="A10" s="22" t="s">
        <v>167</v>
      </c>
      <c r="B10" s="22"/>
      <c r="C10" s="22"/>
      <c r="D10" s="68" t="s">
        <v>168</v>
      </c>
      <c r="E10" s="72">
        <f>SUM(E11)</f>
        <v>2324</v>
      </c>
      <c r="F10" s="72">
        <f>SUM(F11)</f>
        <v>1158</v>
      </c>
      <c r="G10" s="74">
        <f t="shared" si="0"/>
        <v>0.49827882960413084</v>
      </c>
    </row>
    <row r="11" spans="1:7" ht="24">
      <c r="A11" s="67"/>
      <c r="B11" s="22" t="s">
        <v>169</v>
      </c>
      <c r="C11" s="22"/>
      <c r="D11" s="68" t="s">
        <v>118</v>
      </c>
      <c r="E11" s="72">
        <f>SUM(E12)</f>
        <v>2324</v>
      </c>
      <c r="F11" s="72">
        <f>SUM(F12)</f>
        <v>1158</v>
      </c>
      <c r="G11" s="74">
        <f t="shared" si="0"/>
        <v>0.49827882960413084</v>
      </c>
    </row>
    <row r="12" spans="1:7" ht="48">
      <c r="A12" s="67"/>
      <c r="B12" s="67"/>
      <c r="C12" s="22" t="s">
        <v>165</v>
      </c>
      <c r="D12" s="68" t="s">
        <v>166</v>
      </c>
      <c r="E12" s="72">
        <v>2324</v>
      </c>
      <c r="F12" s="72">
        <v>1158</v>
      </c>
      <c r="G12" s="74">
        <f t="shared" si="0"/>
        <v>0.49827882960413084</v>
      </c>
    </row>
    <row r="13" spans="1:7" ht="12.75">
      <c r="A13" s="22" t="s">
        <v>170</v>
      </c>
      <c r="B13" s="22"/>
      <c r="C13" s="22"/>
      <c r="D13" s="68" t="s">
        <v>115</v>
      </c>
      <c r="E13" s="72">
        <f>SUM(E14)</f>
        <v>1200</v>
      </c>
      <c r="F13" s="72">
        <f>SUM(F14)</f>
        <v>0</v>
      </c>
      <c r="G13" s="74">
        <f t="shared" si="0"/>
        <v>0</v>
      </c>
    </row>
    <row r="14" spans="1:7" ht="12.75">
      <c r="A14" s="67"/>
      <c r="B14" s="22" t="s">
        <v>171</v>
      </c>
      <c r="C14" s="22"/>
      <c r="D14" s="68" t="s">
        <v>116</v>
      </c>
      <c r="E14" s="72">
        <f>SUM(E15)</f>
        <v>1200</v>
      </c>
      <c r="F14" s="72">
        <f>SUM(F15)</f>
        <v>0</v>
      </c>
      <c r="G14" s="74">
        <f t="shared" si="0"/>
        <v>0</v>
      </c>
    </row>
    <row r="15" spans="1:7" ht="48">
      <c r="A15" s="67"/>
      <c r="B15" s="67"/>
      <c r="C15" s="22" t="s">
        <v>165</v>
      </c>
      <c r="D15" s="68" t="s">
        <v>166</v>
      </c>
      <c r="E15" s="72">
        <v>1200</v>
      </c>
      <c r="F15" s="72">
        <v>0</v>
      </c>
      <c r="G15" s="74">
        <f t="shared" si="0"/>
        <v>0</v>
      </c>
    </row>
    <row r="16" spans="1:7" ht="12.75">
      <c r="A16" s="22" t="s">
        <v>21</v>
      </c>
      <c r="B16" s="22"/>
      <c r="C16" s="22"/>
      <c r="D16" s="68" t="s">
        <v>22</v>
      </c>
      <c r="E16" s="72">
        <f>SUM(E17)</f>
        <v>1300</v>
      </c>
      <c r="F16" s="72">
        <f>SUM(F17)</f>
        <v>1206</v>
      </c>
      <c r="G16" s="74">
        <f t="shared" si="0"/>
        <v>0.9276923076923077</v>
      </c>
    </row>
    <row r="17" spans="1:7" ht="12.75">
      <c r="A17" s="67"/>
      <c r="B17" s="22" t="s">
        <v>215</v>
      </c>
      <c r="C17" s="22"/>
      <c r="D17" s="68" t="s">
        <v>4</v>
      </c>
      <c r="E17" s="72">
        <f>SUM(E18)</f>
        <v>1300</v>
      </c>
      <c r="F17" s="72">
        <f>SUM(F18)</f>
        <v>1206</v>
      </c>
      <c r="G17" s="74">
        <f t="shared" si="0"/>
        <v>0.9276923076923077</v>
      </c>
    </row>
    <row r="18" spans="1:7" ht="48">
      <c r="A18" s="67"/>
      <c r="B18" s="67"/>
      <c r="C18" s="22" t="s">
        <v>165</v>
      </c>
      <c r="D18" s="68" t="s">
        <v>166</v>
      </c>
      <c r="E18" s="72">
        <v>1300</v>
      </c>
      <c r="F18" s="72">
        <v>1206</v>
      </c>
      <c r="G18" s="74">
        <f t="shared" si="0"/>
        <v>0.9276923076923077</v>
      </c>
    </row>
    <row r="19" spans="1:7" ht="12.75">
      <c r="A19" s="22" t="s">
        <v>216</v>
      </c>
      <c r="B19" s="22"/>
      <c r="C19" s="22"/>
      <c r="D19" s="68" t="s">
        <v>25</v>
      </c>
      <c r="E19" s="72">
        <f>SUM(E20,E22,E24)</f>
        <v>3580700</v>
      </c>
      <c r="F19" s="72">
        <f>SUM(F20,F22,F24)</f>
        <v>1852412</v>
      </c>
      <c r="G19" s="74">
        <f t="shared" si="0"/>
        <v>0.5173323651799927</v>
      </c>
    </row>
    <row r="20" spans="1:7" ht="40.5" customHeight="1">
      <c r="A20" s="67"/>
      <c r="B20" s="22" t="s">
        <v>217</v>
      </c>
      <c r="C20" s="22"/>
      <c r="D20" s="68" t="s">
        <v>218</v>
      </c>
      <c r="E20" s="72">
        <f>SUM(E21)</f>
        <v>3538100</v>
      </c>
      <c r="F20" s="72">
        <f>SUM(F21)</f>
        <v>1815000</v>
      </c>
      <c r="G20" s="74">
        <f t="shared" si="0"/>
        <v>0.5129871965179051</v>
      </c>
    </row>
    <row r="21" spans="1:7" ht="48">
      <c r="A21" s="67"/>
      <c r="B21" s="67"/>
      <c r="C21" s="22" t="s">
        <v>165</v>
      </c>
      <c r="D21" s="68" t="s">
        <v>166</v>
      </c>
      <c r="E21" s="72">
        <v>3538100</v>
      </c>
      <c r="F21" s="72">
        <v>1815000</v>
      </c>
      <c r="G21" s="74">
        <f t="shared" si="0"/>
        <v>0.5129871965179051</v>
      </c>
    </row>
    <row r="22" spans="1:7" ht="60">
      <c r="A22" s="67"/>
      <c r="B22" s="22" t="s">
        <v>223</v>
      </c>
      <c r="C22" s="22"/>
      <c r="D22" s="68" t="s">
        <v>224</v>
      </c>
      <c r="E22" s="72">
        <f>SUM(E23)</f>
        <v>17500</v>
      </c>
      <c r="F22" s="72">
        <f>SUM(F23)</f>
        <v>12312</v>
      </c>
      <c r="G22" s="74">
        <f t="shared" si="0"/>
        <v>0.7035428571428571</v>
      </c>
    </row>
    <row r="23" spans="1:7" ht="48">
      <c r="A23" s="67"/>
      <c r="B23" s="67"/>
      <c r="C23" s="22" t="s">
        <v>165</v>
      </c>
      <c r="D23" s="68" t="s">
        <v>166</v>
      </c>
      <c r="E23" s="72">
        <v>17500</v>
      </c>
      <c r="F23" s="72">
        <v>12312</v>
      </c>
      <c r="G23" s="74">
        <f t="shared" si="0"/>
        <v>0.7035428571428571</v>
      </c>
    </row>
    <row r="24" spans="1:7" ht="12.75">
      <c r="A24" s="67"/>
      <c r="B24" s="22" t="s">
        <v>231</v>
      </c>
      <c r="C24" s="22"/>
      <c r="D24" s="68" t="s">
        <v>4</v>
      </c>
      <c r="E24" s="72">
        <f>SUM(E25)</f>
        <v>25100</v>
      </c>
      <c r="F24" s="72">
        <f>SUM(F25)</f>
        <v>25100</v>
      </c>
      <c r="G24" s="74">
        <f t="shared" si="0"/>
        <v>1</v>
      </c>
    </row>
    <row r="25" spans="1:7" ht="48">
      <c r="A25" s="76"/>
      <c r="B25" s="76"/>
      <c r="C25" s="22" t="s">
        <v>165</v>
      </c>
      <c r="D25" s="68" t="s">
        <v>166</v>
      </c>
      <c r="E25" s="72">
        <v>25100</v>
      </c>
      <c r="F25" s="72">
        <v>25100</v>
      </c>
      <c r="G25" s="74">
        <f t="shared" si="0"/>
        <v>1</v>
      </c>
    </row>
    <row r="26" spans="1:7" ht="12.75">
      <c r="A26" s="216"/>
      <c r="B26" s="216"/>
      <c r="C26" s="216"/>
      <c r="D26" s="216"/>
      <c r="E26" s="216"/>
      <c r="F26" s="216"/>
      <c r="G26" s="217"/>
    </row>
    <row r="27" spans="1:7" s="71" customFormat="1" ht="12.75">
      <c r="A27" s="218" t="s">
        <v>350</v>
      </c>
      <c r="B27" s="218"/>
      <c r="C27" s="218"/>
      <c r="D27" s="218"/>
      <c r="E27" s="73">
        <f>SUM(E19,E16,E13,E10,E7,E4)</f>
        <v>3936359</v>
      </c>
      <c r="F27" s="73">
        <f>SUM(F19,F16,F13,F10,F7,F4)</f>
        <v>2152086.59</v>
      </c>
      <c r="G27" s="75">
        <f>F27/E27</f>
        <v>0.546720100986724</v>
      </c>
    </row>
  </sheetData>
  <sheetProtection/>
  <mergeCells count="3">
    <mergeCell ref="A1:G1"/>
    <mergeCell ref="A26:G26"/>
    <mergeCell ref="A27:D27"/>
  </mergeCells>
  <printOptions horizontalCentered="1"/>
  <pageMargins left="0.5118110236220472" right="0.35433070866141736" top="1.0236220472440944" bottom="0.7874015748031497" header="0.6692913385826772" footer="0.4330708661417323"/>
  <pageSetup firstPageNumber="61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5
Wykonanie dochodów na zadania zlecone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E45" sqref="E45"/>
    </sheetView>
  </sheetViews>
  <sheetFormatPr defaultColWidth="8.00390625" defaultRowHeight="12.75"/>
  <cols>
    <col min="1" max="1" width="4.8515625" style="24" bestFit="1" customWidth="1"/>
    <col min="2" max="2" width="7.57421875" style="24" bestFit="1" customWidth="1"/>
    <col min="3" max="3" width="7.7109375" style="24" bestFit="1" customWidth="1"/>
    <col min="4" max="4" width="41.00390625" style="24" customWidth="1"/>
    <col min="5" max="6" width="11.28125" style="24" bestFit="1" customWidth="1"/>
    <col min="7" max="7" width="8.00390625" style="24" bestFit="1" customWidth="1"/>
    <col min="8" max="16384" width="8.00390625" style="24" customWidth="1"/>
  </cols>
  <sheetData>
    <row r="1" spans="1:7" ht="12.75" customHeight="1">
      <c r="A1" s="219" t="s">
        <v>138</v>
      </c>
      <c r="B1" s="219"/>
      <c r="C1" s="219"/>
      <c r="D1" s="219"/>
      <c r="E1" s="219"/>
      <c r="F1" s="219"/>
      <c r="G1" s="219"/>
    </row>
    <row r="2" spans="1:7" ht="24.75" customHeight="1">
      <c r="A2" s="22" t="s">
        <v>0</v>
      </c>
      <c r="B2" s="22" t="s">
        <v>1</v>
      </c>
      <c r="C2" s="22" t="s">
        <v>29</v>
      </c>
      <c r="D2" s="22" t="s">
        <v>2</v>
      </c>
      <c r="E2" s="22" t="s">
        <v>114</v>
      </c>
      <c r="F2" s="81" t="s">
        <v>414</v>
      </c>
      <c r="G2" s="81" t="s">
        <v>415</v>
      </c>
    </row>
    <row r="3" spans="1:7" s="57" customFormat="1" ht="9">
      <c r="A3" s="56" t="s">
        <v>141</v>
      </c>
      <c r="B3" s="56" t="s">
        <v>142</v>
      </c>
      <c r="C3" s="56" t="s">
        <v>143</v>
      </c>
      <c r="D3" s="56" t="s">
        <v>144</v>
      </c>
      <c r="E3" s="56" t="s">
        <v>145</v>
      </c>
      <c r="F3" s="175">
        <v>6</v>
      </c>
      <c r="G3" s="175">
        <v>7</v>
      </c>
    </row>
    <row r="4" spans="1:7" s="78" customFormat="1" ht="12">
      <c r="A4" s="22" t="s">
        <v>146</v>
      </c>
      <c r="B4" s="22"/>
      <c r="C4" s="22"/>
      <c r="D4" s="68" t="s">
        <v>3</v>
      </c>
      <c r="E4" s="79">
        <f>SUM(E5)</f>
        <v>243786</v>
      </c>
      <c r="F4" s="79">
        <f>SUM(F5)</f>
        <v>243745.59</v>
      </c>
      <c r="G4" s="82">
        <f>F4/E4</f>
        <v>0.9998342398661121</v>
      </c>
    </row>
    <row r="5" spans="1:7" ht="12">
      <c r="A5" s="67"/>
      <c r="B5" s="22" t="s">
        <v>148</v>
      </c>
      <c r="C5" s="22"/>
      <c r="D5" s="68" t="s">
        <v>4</v>
      </c>
      <c r="E5" s="79">
        <f>SUM(E6:E10)</f>
        <v>243786</v>
      </c>
      <c r="F5" s="79">
        <f>SUM(F6:F10)</f>
        <v>243745.59</v>
      </c>
      <c r="G5" s="82">
        <f aca="true" t="shared" si="0" ref="G5:G39">F5/E5</f>
        <v>0.9998342398661121</v>
      </c>
    </row>
    <row r="6" spans="1:7" ht="12">
      <c r="A6" s="67"/>
      <c r="B6" s="67"/>
      <c r="C6" s="22" t="s">
        <v>285</v>
      </c>
      <c r="D6" s="68" t="s">
        <v>63</v>
      </c>
      <c r="E6" s="79">
        <v>3900</v>
      </c>
      <c r="F6" s="79">
        <v>3900</v>
      </c>
      <c r="G6" s="82">
        <f t="shared" si="0"/>
        <v>1</v>
      </c>
    </row>
    <row r="7" spans="1:7" ht="12">
      <c r="A7" s="67"/>
      <c r="B7" s="67"/>
      <c r="C7" s="22" t="s">
        <v>287</v>
      </c>
      <c r="D7" s="68" t="s">
        <v>64</v>
      </c>
      <c r="E7" s="79">
        <v>671</v>
      </c>
      <c r="F7" s="79">
        <v>670.4</v>
      </c>
      <c r="G7" s="82">
        <f t="shared" si="0"/>
        <v>0.9991058122205663</v>
      </c>
    </row>
    <row r="8" spans="1:7" ht="12">
      <c r="A8" s="67"/>
      <c r="B8" s="67"/>
      <c r="C8" s="22" t="s">
        <v>288</v>
      </c>
      <c r="D8" s="68" t="s">
        <v>65</v>
      </c>
      <c r="E8" s="79">
        <v>96</v>
      </c>
      <c r="F8" s="79">
        <v>56.35</v>
      </c>
      <c r="G8" s="82">
        <f t="shared" si="0"/>
        <v>0.5869791666666667</v>
      </c>
    </row>
    <row r="9" spans="1:7" ht="12">
      <c r="A9" s="67"/>
      <c r="B9" s="67"/>
      <c r="C9" s="22" t="s">
        <v>271</v>
      </c>
      <c r="D9" s="68" t="s">
        <v>52</v>
      </c>
      <c r="E9" s="79">
        <v>113</v>
      </c>
      <c r="F9" s="79">
        <v>113</v>
      </c>
      <c r="G9" s="82">
        <f t="shared" si="0"/>
        <v>1</v>
      </c>
    </row>
    <row r="10" spans="1:7" ht="12">
      <c r="A10" s="67"/>
      <c r="B10" s="67"/>
      <c r="C10" s="22" t="s">
        <v>300</v>
      </c>
      <c r="D10" s="68" t="s">
        <v>57</v>
      </c>
      <c r="E10" s="79">
        <v>239006</v>
      </c>
      <c r="F10" s="79">
        <v>239005.84</v>
      </c>
      <c r="G10" s="82">
        <f t="shared" si="0"/>
        <v>0.9999993305607391</v>
      </c>
    </row>
    <row r="11" spans="1:7" ht="12">
      <c r="A11" s="22" t="s">
        <v>163</v>
      </c>
      <c r="B11" s="22"/>
      <c r="C11" s="22"/>
      <c r="D11" s="68" t="s">
        <v>9</v>
      </c>
      <c r="E11" s="79">
        <f>SUM(E12)</f>
        <v>107049</v>
      </c>
      <c r="F11" s="79">
        <f>SUM(F12)</f>
        <v>53565</v>
      </c>
      <c r="G11" s="82">
        <f t="shared" si="0"/>
        <v>0.5003783314183224</v>
      </c>
    </row>
    <row r="12" spans="1:7" ht="12">
      <c r="A12" s="67"/>
      <c r="B12" s="22" t="s">
        <v>164</v>
      </c>
      <c r="C12" s="22"/>
      <c r="D12" s="68" t="s">
        <v>10</v>
      </c>
      <c r="E12" s="79">
        <f>SUM(E13:E16)</f>
        <v>107049</v>
      </c>
      <c r="F12" s="79">
        <f>SUM(F13:F16)</f>
        <v>53565</v>
      </c>
      <c r="G12" s="82">
        <f t="shared" si="0"/>
        <v>0.5003783314183224</v>
      </c>
    </row>
    <row r="13" spans="1:7" ht="12">
      <c r="A13" s="67"/>
      <c r="B13" s="67"/>
      <c r="C13" s="22" t="s">
        <v>285</v>
      </c>
      <c r="D13" s="68" t="s">
        <v>63</v>
      </c>
      <c r="E13" s="79">
        <v>84793</v>
      </c>
      <c r="F13" s="79">
        <v>31632.4</v>
      </c>
      <c r="G13" s="82">
        <f t="shared" si="0"/>
        <v>0.37305437948887293</v>
      </c>
    </row>
    <row r="14" spans="1:7" ht="12">
      <c r="A14" s="67"/>
      <c r="B14" s="67"/>
      <c r="C14" s="22" t="s">
        <v>286</v>
      </c>
      <c r="D14" s="68" t="s">
        <v>68</v>
      </c>
      <c r="E14" s="79">
        <v>7107</v>
      </c>
      <c r="F14" s="79">
        <v>7107</v>
      </c>
      <c r="G14" s="82">
        <f t="shared" si="0"/>
        <v>1</v>
      </c>
    </row>
    <row r="15" spans="1:7" ht="12">
      <c r="A15" s="67"/>
      <c r="B15" s="67"/>
      <c r="C15" s="22" t="s">
        <v>287</v>
      </c>
      <c r="D15" s="68" t="s">
        <v>64</v>
      </c>
      <c r="E15" s="79">
        <v>14009</v>
      </c>
      <c r="F15" s="79">
        <v>14009</v>
      </c>
      <c r="G15" s="82">
        <f t="shared" si="0"/>
        <v>1</v>
      </c>
    </row>
    <row r="16" spans="1:7" ht="12">
      <c r="A16" s="67"/>
      <c r="B16" s="67"/>
      <c r="C16" s="22" t="s">
        <v>288</v>
      </c>
      <c r="D16" s="68" t="s">
        <v>65</v>
      </c>
      <c r="E16" s="79">
        <v>1140</v>
      </c>
      <c r="F16" s="79">
        <v>816.6</v>
      </c>
      <c r="G16" s="82">
        <f t="shared" si="0"/>
        <v>0.7163157894736842</v>
      </c>
    </row>
    <row r="17" spans="1:7" ht="24">
      <c r="A17" s="22" t="s">
        <v>167</v>
      </c>
      <c r="B17" s="22"/>
      <c r="C17" s="22"/>
      <c r="D17" s="68" t="s">
        <v>168</v>
      </c>
      <c r="E17" s="79">
        <f>SUM(E18)</f>
        <v>2324</v>
      </c>
      <c r="F17" s="79">
        <f>SUM(F18)</f>
        <v>0</v>
      </c>
      <c r="G17" s="82">
        <f t="shared" si="0"/>
        <v>0</v>
      </c>
    </row>
    <row r="18" spans="1:7" ht="24">
      <c r="A18" s="67"/>
      <c r="B18" s="22" t="s">
        <v>169</v>
      </c>
      <c r="C18" s="22"/>
      <c r="D18" s="68" t="s">
        <v>118</v>
      </c>
      <c r="E18" s="79">
        <f>SUM(E19:E22)</f>
        <v>2324</v>
      </c>
      <c r="F18" s="79">
        <f>SUM(F19:F22)</f>
        <v>0</v>
      </c>
      <c r="G18" s="82">
        <f t="shared" si="0"/>
        <v>0</v>
      </c>
    </row>
    <row r="19" spans="1:7" ht="12">
      <c r="A19" s="67"/>
      <c r="B19" s="67"/>
      <c r="C19" s="22" t="s">
        <v>287</v>
      </c>
      <c r="D19" s="68" t="s">
        <v>64</v>
      </c>
      <c r="E19" s="79">
        <v>209</v>
      </c>
      <c r="F19" s="79">
        <v>0</v>
      </c>
      <c r="G19" s="82">
        <f t="shared" si="0"/>
        <v>0</v>
      </c>
    </row>
    <row r="20" spans="1:7" ht="12">
      <c r="A20" s="67"/>
      <c r="B20" s="67"/>
      <c r="C20" s="22" t="s">
        <v>288</v>
      </c>
      <c r="D20" s="68" t="s">
        <v>65</v>
      </c>
      <c r="E20" s="79">
        <v>34</v>
      </c>
      <c r="F20" s="79">
        <v>0</v>
      </c>
      <c r="G20" s="82">
        <f t="shared" si="0"/>
        <v>0</v>
      </c>
    </row>
    <row r="21" spans="1:7" ht="12">
      <c r="A21" s="67"/>
      <c r="B21" s="67"/>
      <c r="C21" s="22" t="s">
        <v>297</v>
      </c>
      <c r="D21" s="68" t="s">
        <v>70</v>
      </c>
      <c r="E21" s="79">
        <v>1370</v>
      </c>
      <c r="F21" s="79">
        <v>0</v>
      </c>
      <c r="G21" s="82">
        <f t="shared" si="0"/>
        <v>0</v>
      </c>
    </row>
    <row r="22" spans="1:7" ht="12">
      <c r="A22" s="67"/>
      <c r="B22" s="67"/>
      <c r="C22" s="22" t="s">
        <v>271</v>
      </c>
      <c r="D22" s="68" t="s">
        <v>52</v>
      </c>
      <c r="E22" s="79">
        <v>711</v>
      </c>
      <c r="F22" s="79">
        <v>0</v>
      </c>
      <c r="G22" s="82">
        <f t="shared" si="0"/>
        <v>0</v>
      </c>
    </row>
    <row r="23" spans="1:7" ht="12">
      <c r="A23" s="22" t="s">
        <v>170</v>
      </c>
      <c r="B23" s="22"/>
      <c r="C23" s="22"/>
      <c r="D23" s="68" t="s">
        <v>115</v>
      </c>
      <c r="E23" s="79">
        <f>SUM(E24)</f>
        <v>1200</v>
      </c>
      <c r="F23" s="79">
        <f>SUM(F24)</f>
        <v>0</v>
      </c>
      <c r="G23" s="82">
        <f t="shared" si="0"/>
        <v>0</v>
      </c>
    </row>
    <row r="24" spans="1:7" ht="12">
      <c r="A24" s="67"/>
      <c r="B24" s="22" t="s">
        <v>171</v>
      </c>
      <c r="C24" s="22"/>
      <c r="D24" s="68" t="s">
        <v>116</v>
      </c>
      <c r="E24" s="79">
        <f>SUM(E25)</f>
        <v>1200</v>
      </c>
      <c r="F24" s="79">
        <f>SUM(F25)</f>
        <v>0</v>
      </c>
      <c r="G24" s="82">
        <f t="shared" si="0"/>
        <v>0</v>
      </c>
    </row>
    <row r="25" spans="1:7" ht="24">
      <c r="A25" s="67"/>
      <c r="B25" s="67"/>
      <c r="C25" s="22" t="s">
        <v>302</v>
      </c>
      <c r="D25" s="68" t="s">
        <v>303</v>
      </c>
      <c r="E25" s="79">
        <v>1200</v>
      </c>
      <c r="F25" s="79">
        <v>0</v>
      </c>
      <c r="G25" s="82">
        <f t="shared" si="0"/>
        <v>0</v>
      </c>
    </row>
    <row r="26" spans="1:7" ht="12">
      <c r="A26" s="22" t="s">
        <v>21</v>
      </c>
      <c r="B26" s="22"/>
      <c r="C26" s="22"/>
      <c r="D26" s="68" t="s">
        <v>22</v>
      </c>
      <c r="E26" s="79">
        <f>SUM(E27)</f>
        <v>1300</v>
      </c>
      <c r="F26" s="79">
        <f>SUM(F27)</f>
        <v>1096.9199999999998</v>
      </c>
      <c r="G26" s="82">
        <f t="shared" si="0"/>
        <v>0.8437846153846152</v>
      </c>
    </row>
    <row r="27" spans="1:7" ht="12">
      <c r="A27" s="67"/>
      <c r="B27" s="22" t="s">
        <v>215</v>
      </c>
      <c r="C27" s="22"/>
      <c r="D27" s="68" t="s">
        <v>4</v>
      </c>
      <c r="E27" s="79">
        <f>SUM(E28:E30)</f>
        <v>1300</v>
      </c>
      <c r="F27" s="79">
        <f>SUM(F28:F30)</f>
        <v>1096.9199999999998</v>
      </c>
      <c r="G27" s="82">
        <f t="shared" si="0"/>
        <v>0.8437846153846152</v>
      </c>
    </row>
    <row r="28" spans="1:7" ht="12">
      <c r="A28" s="67"/>
      <c r="B28" s="67"/>
      <c r="C28" s="22" t="s">
        <v>285</v>
      </c>
      <c r="D28" s="68" t="s">
        <v>63</v>
      </c>
      <c r="E28" s="79">
        <v>1099</v>
      </c>
      <c r="F28" s="79">
        <v>920.52</v>
      </c>
      <c r="G28" s="82">
        <f t="shared" si="0"/>
        <v>0.8375978161965423</v>
      </c>
    </row>
    <row r="29" spans="1:7" ht="12">
      <c r="A29" s="67"/>
      <c r="B29" s="67"/>
      <c r="C29" s="22" t="s">
        <v>287</v>
      </c>
      <c r="D29" s="68" t="s">
        <v>64</v>
      </c>
      <c r="E29" s="79">
        <v>174</v>
      </c>
      <c r="F29" s="79">
        <v>153.81</v>
      </c>
      <c r="G29" s="82">
        <f t="shared" si="0"/>
        <v>0.8839655172413793</v>
      </c>
    </row>
    <row r="30" spans="1:7" ht="12">
      <c r="A30" s="67"/>
      <c r="B30" s="67"/>
      <c r="C30" s="22" t="s">
        <v>288</v>
      </c>
      <c r="D30" s="68" t="s">
        <v>65</v>
      </c>
      <c r="E30" s="79">
        <v>27</v>
      </c>
      <c r="F30" s="79">
        <v>22.59</v>
      </c>
      <c r="G30" s="82">
        <f t="shared" si="0"/>
        <v>0.8366666666666667</v>
      </c>
    </row>
    <row r="31" spans="1:7" ht="12">
      <c r="A31" s="22" t="s">
        <v>216</v>
      </c>
      <c r="B31" s="22"/>
      <c r="C31" s="22"/>
      <c r="D31" s="68" t="s">
        <v>25</v>
      </c>
      <c r="E31" s="79">
        <f>SUM(E32,E36,E38)</f>
        <v>3580700</v>
      </c>
      <c r="F31" s="79">
        <f>SUM(F32,F36,F38)</f>
        <v>1846057.94</v>
      </c>
      <c r="G31" s="82">
        <f t="shared" si="0"/>
        <v>0.5155578350601837</v>
      </c>
    </row>
    <row r="32" spans="1:7" ht="12" customHeight="1">
      <c r="A32" s="67"/>
      <c r="B32" s="22" t="s">
        <v>217</v>
      </c>
      <c r="C32" s="22"/>
      <c r="D32" s="68" t="s">
        <v>218</v>
      </c>
      <c r="E32" s="79">
        <f>SUM(E33:E35)</f>
        <v>3538100</v>
      </c>
      <c r="F32" s="79">
        <f>SUM(F33:F35)</f>
        <v>1810755.54</v>
      </c>
      <c r="G32" s="82">
        <f t="shared" si="0"/>
        <v>0.5117875526412481</v>
      </c>
    </row>
    <row r="33" spans="1:7" ht="12">
      <c r="A33" s="67"/>
      <c r="B33" s="67"/>
      <c r="C33" s="22" t="s">
        <v>322</v>
      </c>
      <c r="D33" s="68" t="s">
        <v>83</v>
      </c>
      <c r="E33" s="79">
        <v>3341957</v>
      </c>
      <c r="F33" s="79">
        <v>1709510.95</v>
      </c>
      <c r="G33" s="82">
        <f t="shared" si="0"/>
        <v>0.5115299059802385</v>
      </c>
    </row>
    <row r="34" spans="1:7" ht="12">
      <c r="A34" s="67"/>
      <c r="B34" s="67"/>
      <c r="C34" s="22" t="s">
        <v>285</v>
      </c>
      <c r="D34" s="68" t="s">
        <v>63</v>
      </c>
      <c r="E34" s="79">
        <v>106143</v>
      </c>
      <c r="F34" s="79">
        <v>54450</v>
      </c>
      <c r="G34" s="82">
        <f t="shared" si="0"/>
        <v>0.5129871965179051</v>
      </c>
    </row>
    <row r="35" spans="1:7" ht="12">
      <c r="A35" s="67"/>
      <c r="B35" s="67"/>
      <c r="C35" s="22" t="s">
        <v>287</v>
      </c>
      <c r="D35" s="68" t="s">
        <v>64</v>
      </c>
      <c r="E35" s="79">
        <v>90000</v>
      </c>
      <c r="F35" s="79">
        <v>46794.59</v>
      </c>
      <c r="G35" s="82">
        <f t="shared" si="0"/>
        <v>0.5199398888888889</v>
      </c>
    </row>
    <row r="36" spans="1:7" ht="60">
      <c r="A36" s="67"/>
      <c r="B36" s="22" t="s">
        <v>223</v>
      </c>
      <c r="C36" s="22"/>
      <c r="D36" s="68" t="s">
        <v>224</v>
      </c>
      <c r="E36" s="79">
        <f>SUM(E37)</f>
        <v>17500</v>
      </c>
      <c r="F36" s="79">
        <f>SUM(F37)</f>
        <v>10202.4</v>
      </c>
      <c r="G36" s="82">
        <f t="shared" si="0"/>
        <v>0.5829942857142857</v>
      </c>
    </row>
    <row r="37" spans="1:7" ht="12">
      <c r="A37" s="67"/>
      <c r="B37" s="67"/>
      <c r="C37" s="22" t="s">
        <v>324</v>
      </c>
      <c r="D37" s="68" t="s">
        <v>84</v>
      </c>
      <c r="E37" s="79">
        <v>17500</v>
      </c>
      <c r="F37" s="79">
        <v>10202.4</v>
      </c>
      <c r="G37" s="82">
        <f t="shared" si="0"/>
        <v>0.5829942857142857</v>
      </c>
    </row>
    <row r="38" spans="1:7" ht="12">
      <c r="A38" s="67"/>
      <c r="B38" s="22" t="s">
        <v>231</v>
      </c>
      <c r="C38" s="22"/>
      <c r="D38" s="68" t="s">
        <v>4</v>
      </c>
      <c r="E38" s="79">
        <f>SUM(E39)</f>
        <v>25100</v>
      </c>
      <c r="F38" s="79">
        <f>SUM(F39)</f>
        <v>25100</v>
      </c>
      <c r="G38" s="82">
        <f t="shared" si="0"/>
        <v>1</v>
      </c>
    </row>
    <row r="39" spans="1:7" ht="12">
      <c r="A39" s="67"/>
      <c r="B39" s="67"/>
      <c r="C39" s="22" t="s">
        <v>322</v>
      </c>
      <c r="D39" s="68" t="s">
        <v>83</v>
      </c>
      <c r="E39" s="79">
        <v>25100</v>
      </c>
      <c r="F39" s="79">
        <v>25100</v>
      </c>
      <c r="G39" s="82">
        <f t="shared" si="0"/>
        <v>1</v>
      </c>
    </row>
    <row r="40" spans="1:8" ht="12">
      <c r="A40" s="220"/>
      <c r="B40" s="220"/>
      <c r="C40" s="220"/>
      <c r="D40" s="221"/>
      <c r="E40" s="221"/>
      <c r="F40" s="69"/>
      <c r="G40" s="69"/>
      <c r="H40" s="70"/>
    </row>
    <row r="41" spans="1:7" ht="12">
      <c r="A41" s="218" t="s">
        <v>350</v>
      </c>
      <c r="B41" s="218"/>
      <c r="C41" s="218"/>
      <c r="D41" s="218"/>
      <c r="E41" s="80">
        <f>SUM(E31,E26,E23,E17,E11,E4)</f>
        <v>3936359</v>
      </c>
      <c r="F41" s="80">
        <f>SUM(F31,F26,F23,F17,F11,F4)</f>
        <v>2144465.4499999997</v>
      </c>
      <c r="G41" s="83">
        <f>F41/E41</f>
        <v>0.5447840123322084</v>
      </c>
    </row>
  </sheetData>
  <sheetProtection/>
  <mergeCells count="4">
    <mergeCell ref="A1:G1"/>
    <mergeCell ref="A40:C40"/>
    <mergeCell ref="D40:E40"/>
    <mergeCell ref="A41:D41"/>
  </mergeCells>
  <printOptions horizontalCentered="1"/>
  <pageMargins left="0.7086614173228347" right="0.3937007874015748" top="1.1811023622047245" bottom="0.984251968503937" header="0.5905511811023623" footer="0.5118110236220472"/>
  <pageSetup firstPageNumber="62" useFirstPageNumber="1" horizontalDpi="600" verticalDpi="600" orientation="portrait" paperSize="9" r:id="rId1"/>
  <headerFooter alignWithMargins="0">
    <oddHeader>&amp;L&amp;"Arial,Pogrubiony"INFORMACJA O PRZEBIEGU WYKONANIA 
BUDŻETU GMINY PACZKÓW ZA I PÓŁROCZE 2012R.&amp;R&amp;8Zał. nr 6
Wykonanie wydatków na zadania zlecone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3" sqref="A13:G13"/>
    </sheetView>
  </sheetViews>
  <sheetFormatPr defaultColWidth="8.00390625" defaultRowHeight="12.75"/>
  <cols>
    <col min="1" max="1" width="5.140625" style="7" bestFit="1" customWidth="1"/>
    <col min="2" max="2" width="8.140625" style="7" bestFit="1" customWidth="1"/>
    <col min="3" max="3" width="7.8515625" style="4" bestFit="1" customWidth="1"/>
    <col min="4" max="4" width="44.57421875" style="6" customWidth="1"/>
    <col min="5" max="5" width="9.8515625" style="17" bestFit="1" customWidth="1"/>
    <col min="6" max="6" width="9.8515625" style="69" bestFit="1" customWidth="1"/>
    <col min="7" max="7" width="8.00390625" style="69" customWidth="1"/>
    <col min="8" max="8" width="8.00390625" style="93" customWidth="1"/>
    <col min="9" max="16384" width="8.00390625" style="4" customWidth="1"/>
  </cols>
  <sheetData>
    <row r="1" spans="1:7" ht="12.75">
      <c r="A1" s="219" t="s">
        <v>138</v>
      </c>
      <c r="B1" s="219"/>
      <c r="C1" s="219"/>
      <c r="D1" s="219"/>
      <c r="E1" s="219"/>
      <c r="F1" s="219"/>
      <c r="G1" s="219"/>
    </row>
    <row r="2" spans="1:7" ht="12.75">
      <c r="A2" s="226" t="s">
        <v>0</v>
      </c>
      <c r="B2" s="228" t="s">
        <v>1</v>
      </c>
      <c r="C2" s="226" t="s">
        <v>29</v>
      </c>
      <c r="D2" s="226" t="s">
        <v>2</v>
      </c>
      <c r="E2" s="230" t="s">
        <v>114</v>
      </c>
      <c r="F2" s="223" t="s">
        <v>414</v>
      </c>
      <c r="G2" s="223" t="s">
        <v>415</v>
      </c>
    </row>
    <row r="3" spans="1:7" ht="12.75">
      <c r="A3" s="227"/>
      <c r="B3" s="229"/>
      <c r="C3" s="227"/>
      <c r="D3" s="227"/>
      <c r="E3" s="231"/>
      <c r="F3" s="224"/>
      <c r="G3" s="224"/>
    </row>
    <row r="4" spans="1:8" s="92" customFormat="1" ht="12">
      <c r="A4" s="95" t="s">
        <v>141</v>
      </c>
      <c r="B4" s="96" t="s">
        <v>142</v>
      </c>
      <c r="C4" s="95" t="s">
        <v>143</v>
      </c>
      <c r="D4" s="95" t="s">
        <v>144</v>
      </c>
      <c r="E4" s="96">
        <v>5</v>
      </c>
      <c r="F4" s="97">
        <v>6</v>
      </c>
      <c r="G4" s="97">
        <v>7</v>
      </c>
      <c r="H4" s="94"/>
    </row>
    <row r="5" spans="1:8" ht="12.75">
      <c r="A5" s="98" t="s">
        <v>151</v>
      </c>
      <c r="B5" s="98"/>
      <c r="C5" s="98"/>
      <c r="D5" s="99" t="s">
        <v>5</v>
      </c>
      <c r="E5" s="72">
        <f>SUM(E6,E8)</f>
        <v>90000</v>
      </c>
      <c r="F5" s="72">
        <f>SUM(F6,F8)</f>
        <v>0</v>
      </c>
      <c r="G5" s="74">
        <f>F5/E5</f>
        <v>0</v>
      </c>
      <c r="H5" s="4"/>
    </row>
    <row r="6" spans="1:8" ht="12.75" customHeight="1">
      <c r="A6" s="98"/>
      <c r="B6" s="98" t="s">
        <v>430</v>
      </c>
      <c r="C6" s="98"/>
      <c r="D6" s="99" t="s">
        <v>417</v>
      </c>
      <c r="E6" s="72">
        <f>SUM(E7)</f>
        <v>45000</v>
      </c>
      <c r="F6" s="72">
        <f>SUM(F7)</f>
        <v>0</v>
      </c>
      <c r="G6" s="74">
        <f aca="true" t="shared" si="0" ref="G6:G12">F6/E6</f>
        <v>0</v>
      </c>
      <c r="H6" s="4"/>
    </row>
    <row r="7" spans="1:8" ht="36">
      <c r="A7" s="98"/>
      <c r="B7" s="98"/>
      <c r="C7" s="98" t="s">
        <v>291</v>
      </c>
      <c r="D7" s="99" t="s">
        <v>292</v>
      </c>
      <c r="E7" s="72">
        <v>45000</v>
      </c>
      <c r="F7" s="72">
        <v>0</v>
      </c>
      <c r="G7" s="74">
        <f t="shared" si="0"/>
        <v>0</v>
      </c>
      <c r="H7" s="4"/>
    </row>
    <row r="8" spans="1:8" ht="12.75">
      <c r="A8" s="98"/>
      <c r="B8" s="98" t="s">
        <v>431</v>
      </c>
      <c r="C8" s="98"/>
      <c r="D8" s="99" t="s">
        <v>418</v>
      </c>
      <c r="E8" s="72">
        <f>SUM(E9)</f>
        <v>45000</v>
      </c>
      <c r="F8" s="72">
        <f>SUM(F9)</f>
        <v>0</v>
      </c>
      <c r="G8" s="74">
        <f t="shared" si="0"/>
        <v>0</v>
      </c>
      <c r="H8" s="4"/>
    </row>
    <row r="9" spans="1:8" ht="36">
      <c r="A9" s="98"/>
      <c r="B9" s="98"/>
      <c r="C9" s="98" t="s">
        <v>291</v>
      </c>
      <c r="D9" s="99" t="s">
        <v>292</v>
      </c>
      <c r="E9" s="72">
        <v>45000</v>
      </c>
      <c r="F9" s="72">
        <v>0</v>
      </c>
      <c r="G9" s="74">
        <f t="shared" si="0"/>
        <v>0</v>
      </c>
      <c r="H9" s="4"/>
    </row>
    <row r="10" spans="1:8" ht="12.75">
      <c r="A10" s="98" t="s">
        <v>163</v>
      </c>
      <c r="B10" s="98"/>
      <c r="C10" s="98"/>
      <c r="D10" s="99" t="s">
        <v>9</v>
      </c>
      <c r="E10" s="72">
        <f>SUM(E11)</f>
        <v>13500</v>
      </c>
      <c r="F10" s="72">
        <f>SUM(F11)</f>
        <v>13500</v>
      </c>
      <c r="G10" s="74">
        <f t="shared" si="0"/>
        <v>1</v>
      </c>
      <c r="H10" s="4"/>
    </row>
    <row r="11" spans="1:8" ht="12.75">
      <c r="A11" s="98"/>
      <c r="B11" s="98" t="s">
        <v>289</v>
      </c>
      <c r="C11" s="98"/>
      <c r="D11" s="99" t="s">
        <v>290</v>
      </c>
      <c r="E11" s="72">
        <f>SUM(E12)</f>
        <v>13500</v>
      </c>
      <c r="F11" s="72">
        <f>SUM(F12)</f>
        <v>13500</v>
      </c>
      <c r="G11" s="74">
        <f t="shared" si="0"/>
        <v>1</v>
      </c>
      <c r="H11" s="4"/>
    </row>
    <row r="12" spans="1:8" ht="36">
      <c r="A12" s="98"/>
      <c r="B12" s="98"/>
      <c r="C12" s="98" t="s">
        <v>291</v>
      </c>
      <c r="D12" s="99" t="s">
        <v>292</v>
      </c>
      <c r="E12" s="72">
        <v>13500</v>
      </c>
      <c r="F12" s="72">
        <v>13500</v>
      </c>
      <c r="G12" s="74">
        <f t="shared" si="0"/>
        <v>1</v>
      </c>
      <c r="H12" s="4"/>
    </row>
    <row r="13" spans="1:7" ht="12.75">
      <c r="A13" s="225"/>
      <c r="B13" s="225"/>
      <c r="C13" s="225"/>
      <c r="D13" s="225"/>
      <c r="E13" s="225"/>
      <c r="F13" s="225"/>
      <c r="G13" s="225"/>
    </row>
    <row r="14" spans="1:8" ht="12.75">
      <c r="A14" s="222" t="s">
        <v>350</v>
      </c>
      <c r="B14" s="222"/>
      <c r="C14" s="222"/>
      <c r="D14" s="222"/>
      <c r="E14" s="73">
        <f>SUM(E5,E10)</f>
        <v>103500</v>
      </c>
      <c r="F14" s="73">
        <f>SUM(F5,F10)</f>
        <v>13500</v>
      </c>
      <c r="G14" s="75">
        <f>F14/E14</f>
        <v>0.13043478260869565</v>
      </c>
      <c r="H14" s="4"/>
    </row>
  </sheetData>
  <sheetProtection/>
  <mergeCells count="10">
    <mergeCell ref="A1:G1"/>
    <mergeCell ref="A14:D14"/>
    <mergeCell ref="F2:F3"/>
    <mergeCell ref="G2:G3"/>
    <mergeCell ref="A13:G13"/>
    <mergeCell ref="A2:A3"/>
    <mergeCell ref="B2:B3"/>
    <mergeCell ref="C2:C3"/>
    <mergeCell ref="D2:D3"/>
    <mergeCell ref="E2:E3"/>
  </mergeCells>
  <printOptions/>
  <pageMargins left="0.6299212598425197" right="0.4330708661417323" top="1.7716535433070868" bottom="0.984251968503937" header="1.220472440944882" footer="0.5118110236220472"/>
  <pageSetup firstPageNumber="63" useFirstPageNumber="1" horizontalDpi="600" verticalDpi="600" orientation="portrait" paperSize="9" r:id="rId1"/>
  <headerFooter alignWithMargins="0">
    <oddHeader xml:space="preserve">&amp;L&amp;"Arial,Pogrubiony"INFORMACJA O PRZEBIEGU WYKONANIA
BUDŻETU GMINY PACZKÓW ZA I PÓŁROCZE 2012R.&amp;R&amp;8Zał. nr 7
Wykonanie wydatków na realizację zadań  wspólnych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40">
      <selection activeCell="H59" sqref="H59"/>
    </sheetView>
  </sheetViews>
  <sheetFormatPr defaultColWidth="8.00390625" defaultRowHeight="12.75"/>
  <cols>
    <col min="1" max="1" width="5.140625" style="24" bestFit="1" customWidth="1"/>
    <col min="2" max="2" width="8.140625" style="24" bestFit="1" customWidth="1"/>
    <col min="3" max="3" width="7.8515625" style="24" bestFit="1" customWidth="1"/>
    <col min="4" max="4" width="41.00390625" style="24" customWidth="1"/>
    <col min="5" max="5" width="11.28125" style="24" bestFit="1" customWidth="1"/>
    <col min="6" max="6" width="11.7109375" style="24" customWidth="1"/>
    <col min="7" max="7" width="11.28125" style="24" bestFit="1" customWidth="1"/>
    <col min="8" max="8" width="9.8515625" style="24" bestFit="1" customWidth="1"/>
    <col min="9" max="9" width="11.28125" style="24" bestFit="1" customWidth="1"/>
    <col min="10" max="10" width="9.8515625" style="24" bestFit="1" customWidth="1"/>
    <col min="11" max="16384" width="8.00390625" style="24" customWidth="1"/>
  </cols>
  <sheetData>
    <row r="1" spans="1:10" ht="12.75" customHeight="1">
      <c r="A1" s="242" t="s">
        <v>138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12.75" customHeight="1">
      <c r="A2" s="233" t="s">
        <v>0</v>
      </c>
      <c r="B2" s="233" t="s">
        <v>1</v>
      </c>
      <c r="C2" s="233" t="s">
        <v>29</v>
      </c>
      <c r="D2" s="233" t="s">
        <v>2</v>
      </c>
      <c r="E2" s="236" t="s">
        <v>114</v>
      </c>
      <c r="F2" s="236" t="s">
        <v>414</v>
      </c>
      <c r="G2" s="239" t="s">
        <v>105</v>
      </c>
      <c r="H2" s="240"/>
      <c r="I2" s="240"/>
      <c r="J2" s="241"/>
      <c r="K2" s="103"/>
    </row>
    <row r="3" spans="1:11" ht="56.25" customHeight="1">
      <c r="A3" s="234"/>
      <c r="B3" s="234"/>
      <c r="C3" s="234"/>
      <c r="D3" s="234"/>
      <c r="E3" s="237"/>
      <c r="F3" s="237"/>
      <c r="G3" s="232" t="s">
        <v>351</v>
      </c>
      <c r="H3" s="232"/>
      <c r="I3" s="232" t="s">
        <v>352</v>
      </c>
      <c r="J3" s="232"/>
      <c r="K3" s="103"/>
    </row>
    <row r="4" spans="1:11" ht="12">
      <c r="A4" s="235"/>
      <c r="B4" s="235"/>
      <c r="C4" s="235"/>
      <c r="D4" s="235"/>
      <c r="E4" s="238"/>
      <c r="F4" s="238"/>
      <c r="G4" s="106" t="s">
        <v>114</v>
      </c>
      <c r="H4" s="106" t="s">
        <v>414</v>
      </c>
      <c r="I4" s="106" t="s">
        <v>114</v>
      </c>
      <c r="J4" s="106" t="s">
        <v>414</v>
      </c>
      <c r="K4" s="103"/>
    </row>
    <row r="5" spans="1:11" s="57" customFormat="1" ht="9">
      <c r="A5" s="101" t="s">
        <v>141</v>
      </c>
      <c r="B5" s="59" t="s">
        <v>142</v>
      </c>
      <c r="C5" s="101" t="s">
        <v>143</v>
      </c>
      <c r="D5" s="101" t="s">
        <v>144</v>
      </c>
      <c r="E5" s="59" t="s">
        <v>145</v>
      </c>
      <c r="F5" s="105" t="s">
        <v>268</v>
      </c>
      <c r="G5" s="107">
        <v>7</v>
      </c>
      <c r="H5" s="107">
        <v>8</v>
      </c>
      <c r="I5" s="107">
        <v>9</v>
      </c>
      <c r="J5" s="107">
        <v>10</v>
      </c>
      <c r="K5" s="102"/>
    </row>
    <row r="6" spans="1:10" ht="24">
      <c r="A6" s="22" t="s">
        <v>396</v>
      </c>
      <c r="B6" s="22"/>
      <c r="C6" s="22"/>
      <c r="D6" s="100" t="s">
        <v>397</v>
      </c>
      <c r="E6" s="72">
        <f aca="true" t="shared" si="0" ref="E6:H7">SUM(E7)</f>
        <v>55000</v>
      </c>
      <c r="F6" s="72">
        <f t="shared" si="0"/>
        <v>3567</v>
      </c>
      <c r="G6" s="72">
        <f t="shared" si="0"/>
        <v>55000</v>
      </c>
      <c r="H6" s="72">
        <f t="shared" si="0"/>
        <v>3567</v>
      </c>
      <c r="I6" s="72">
        <v>0</v>
      </c>
      <c r="J6" s="72">
        <f>SUM(J7)</f>
        <v>0</v>
      </c>
    </row>
    <row r="7" spans="1:10" ht="12">
      <c r="A7" s="67"/>
      <c r="B7" s="22" t="s">
        <v>398</v>
      </c>
      <c r="C7" s="22"/>
      <c r="D7" s="100" t="s">
        <v>399</v>
      </c>
      <c r="E7" s="72">
        <f t="shared" si="0"/>
        <v>55000</v>
      </c>
      <c r="F7" s="72">
        <f t="shared" si="0"/>
        <v>3567</v>
      </c>
      <c r="G7" s="72">
        <f t="shared" si="0"/>
        <v>55000</v>
      </c>
      <c r="H7" s="72">
        <f t="shared" si="0"/>
        <v>3567</v>
      </c>
      <c r="I7" s="72">
        <v>0</v>
      </c>
      <c r="J7" s="72">
        <f>SUM(J8)</f>
        <v>0</v>
      </c>
    </row>
    <row r="8" spans="1:10" ht="48">
      <c r="A8" s="67"/>
      <c r="B8" s="67"/>
      <c r="C8" s="22" t="s">
        <v>432</v>
      </c>
      <c r="D8" s="100" t="s">
        <v>416</v>
      </c>
      <c r="E8" s="72">
        <v>55000</v>
      </c>
      <c r="F8" s="72">
        <v>3567</v>
      </c>
      <c r="G8" s="72">
        <v>55000</v>
      </c>
      <c r="H8" s="72">
        <f>F8</f>
        <v>3567</v>
      </c>
      <c r="I8" s="72">
        <v>0</v>
      </c>
      <c r="J8" s="72">
        <v>0</v>
      </c>
    </row>
    <row r="9" spans="1:10" ht="12">
      <c r="A9" s="22" t="s">
        <v>151</v>
      </c>
      <c r="B9" s="22"/>
      <c r="C9" s="22"/>
      <c r="D9" s="100" t="s">
        <v>5</v>
      </c>
      <c r="E9" s="72">
        <f>SUM(E10,E12)</f>
        <v>90000</v>
      </c>
      <c r="F9" s="72">
        <f>SUM(F10,F12)</f>
        <v>0</v>
      </c>
      <c r="G9" s="72">
        <f>SUM(G10,G12)</f>
        <v>90000</v>
      </c>
      <c r="H9" s="72">
        <f>SUM(H10,H12)</f>
        <v>0</v>
      </c>
      <c r="I9" s="72">
        <v>0</v>
      </c>
      <c r="J9" s="72">
        <f>SUM(J10,J12)</f>
        <v>0</v>
      </c>
    </row>
    <row r="10" spans="1:10" ht="12">
      <c r="A10" s="67"/>
      <c r="B10" s="22" t="s">
        <v>430</v>
      </c>
      <c r="C10" s="22"/>
      <c r="D10" s="100" t="s">
        <v>417</v>
      </c>
      <c r="E10" s="72">
        <f>SUM(E11)</f>
        <v>45000</v>
      </c>
      <c r="F10" s="72">
        <f>SUM(F11)</f>
        <v>0</v>
      </c>
      <c r="G10" s="72">
        <f>SUM(G11)</f>
        <v>45000</v>
      </c>
      <c r="H10" s="72">
        <f>SUM(H11)</f>
        <v>0</v>
      </c>
      <c r="I10" s="72">
        <v>0</v>
      </c>
      <c r="J10" s="72">
        <f>SUM(J11)</f>
        <v>0</v>
      </c>
    </row>
    <row r="11" spans="1:10" ht="48">
      <c r="A11" s="67"/>
      <c r="B11" s="67"/>
      <c r="C11" s="22" t="s">
        <v>291</v>
      </c>
      <c r="D11" s="100" t="s">
        <v>292</v>
      </c>
      <c r="E11" s="72">
        <v>45000</v>
      </c>
      <c r="F11" s="72">
        <v>0</v>
      </c>
      <c r="G11" s="72">
        <v>45000</v>
      </c>
      <c r="H11" s="72">
        <f>F11</f>
        <v>0</v>
      </c>
      <c r="I11" s="72">
        <v>0</v>
      </c>
      <c r="J11" s="72">
        <v>0</v>
      </c>
    </row>
    <row r="12" spans="1:10" ht="12">
      <c r="A12" s="67"/>
      <c r="B12" s="22" t="s">
        <v>431</v>
      </c>
      <c r="C12" s="22"/>
      <c r="D12" s="100" t="s">
        <v>418</v>
      </c>
      <c r="E12" s="72">
        <f>SUM(E13)</f>
        <v>45000</v>
      </c>
      <c r="F12" s="72">
        <f>SUM(F13)</f>
        <v>0</v>
      </c>
      <c r="G12" s="72">
        <f>SUM(G13)</f>
        <v>45000</v>
      </c>
      <c r="H12" s="72">
        <f>SUM(H13)</f>
        <v>0</v>
      </c>
      <c r="I12" s="72">
        <v>0</v>
      </c>
      <c r="J12" s="72">
        <f>SUM(J13)</f>
        <v>0</v>
      </c>
    </row>
    <row r="13" spans="1:10" ht="48">
      <c r="A13" s="67"/>
      <c r="B13" s="67"/>
      <c r="C13" s="22" t="s">
        <v>291</v>
      </c>
      <c r="D13" s="100" t="s">
        <v>292</v>
      </c>
      <c r="E13" s="72">
        <v>45000</v>
      </c>
      <c r="F13" s="72">
        <v>0</v>
      </c>
      <c r="G13" s="72">
        <v>45000</v>
      </c>
      <c r="H13" s="72">
        <f>F13</f>
        <v>0</v>
      </c>
      <c r="I13" s="72">
        <v>0</v>
      </c>
      <c r="J13" s="72">
        <v>0</v>
      </c>
    </row>
    <row r="14" spans="1:10" ht="12">
      <c r="A14" s="22" t="s">
        <v>163</v>
      </c>
      <c r="B14" s="22"/>
      <c r="C14" s="22"/>
      <c r="D14" s="100" t="s">
        <v>9</v>
      </c>
      <c r="E14" s="72">
        <f aca="true" t="shared" si="1" ref="E14:H15">SUM(E15)</f>
        <v>13500</v>
      </c>
      <c r="F14" s="72">
        <f t="shared" si="1"/>
        <v>13500</v>
      </c>
      <c r="G14" s="72">
        <f t="shared" si="1"/>
        <v>13500</v>
      </c>
      <c r="H14" s="72">
        <f t="shared" si="1"/>
        <v>13500</v>
      </c>
      <c r="I14" s="72">
        <v>0</v>
      </c>
      <c r="J14" s="72">
        <f>SUM(J15)</f>
        <v>0</v>
      </c>
    </row>
    <row r="15" spans="1:10" ht="12">
      <c r="A15" s="67"/>
      <c r="B15" s="22" t="s">
        <v>289</v>
      </c>
      <c r="C15" s="22"/>
      <c r="D15" s="100" t="s">
        <v>290</v>
      </c>
      <c r="E15" s="72">
        <f t="shared" si="1"/>
        <v>13500</v>
      </c>
      <c r="F15" s="72">
        <f t="shared" si="1"/>
        <v>13500</v>
      </c>
      <c r="G15" s="72">
        <f t="shared" si="1"/>
        <v>13500</v>
      </c>
      <c r="H15" s="72">
        <f t="shared" si="1"/>
        <v>13500</v>
      </c>
      <c r="I15" s="72">
        <v>0</v>
      </c>
      <c r="J15" s="72">
        <f>SUM(J16)</f>
        <v>0</v>
      </c>
    </row>
    <row r="16" spans="1:10" ht="48">
      <c r="A16" s="67"/>
      <c r="B16" s="67"/>
      <c r="C16" s="22" t="s">
        <v>291</v>
      </c>
      <c r="D16" s="100" t="s">
        <v>292</v>
      </c>
      <c r="E16" s="72">
        <v>13500</v>
      </c>
      <c r="F16" s="72">
        <v>13500</v>
      </c>
      <c r="G16" s="72">
        <v>13500</v>
      </c>
      <c r="H16" s="72">
        <f>F16</f>
        <v>13500</v>
      </c>
      <c r="I16" s="72">
        <v>0</v>
      </c>
      <c r="J16" s="72">
        <v>0</v>
      </c>
    </row>
    <row r="17" spans="1:10" ht="12">
      <c r="A17" s="22" t="s">
        <v>207</v>
      </c>
      <c r="B17" s="22"/>
      <c r="C17" s="22"/>
      <c r="D17" s="100" t="s">
        <v>18</v>
      </c>
      <c r="E17" s="72">
        <f aca="true" t="shared" si="2" ref="E17:J17">SUM(E18,E20,E22)</f>
        <v>1473891</v>
      </c>
      <c r="F17" s="72">
        <f t="shared" si="2"/>
        <v>740014.42</v>
      </c>
      <c r="G17" s="72">
        <f t="shared" si="2"/>
        <v>25000</v>
      </c>
      <c r="H17" s="72">
        <f t="shared" si="2"/>
        <v>0</v>
      </c>
      <c r="I17" s="72">
        <f t="shared" si="2"/>
        <v>1448891</v>
      </c>
      <c r="J17" s="72">
        <f t="shared" si="2"/>
        <v>740014.42</v>
      </c>
    </row>
    <row r="18" spans="1:10" ht="12">
      <c r="A18" s="67"/>
      <c r="B18" s="22" t="s">
        <v>208</v>
      </c>
      <c r="C18" s="22"/>
      <c r="D18" s="100" t="s">
        <v>19</v>
      </c>
      <c r="E18" s="72">
        <f>SUM(E19)</f>
        <v>129674</v>
      </c>
      <c r="F18" s="72">
        <f>SUM(F19)</f>
        <v>49300.68</v>
      </c>
      <c r="G18" s="72">
        <v>0</v>
      </c>
      <c r="H18" s="72">
        <f>SUM(H19)</f>
        <v>0</v>
      </c>
      <c r="I18" s="72">
        <f>SUM(I19)</f>
        <v>129674</v>
      </c>
      <c r="J18" s="72">
        <f>SUM(J19)</f>
        <v>49300.68</v>
      </c>
    </row>
    <row r="19" spans="1:10" ht="24">
      <c r="A19" s="67"/>
      <c r="B19" s="67"/>
      <c r="C19" s="22" t="s">
        <v>313</v>
      </c>
      <c r="D19" s="100" t="s">
        <v>124</v>
      </c>
      <c r="E19" s="72">
        <v>129674</v>
      </c>
      <c r="F19" s="72">
        <v>49300.68</v>
      </c>
      <c r="G19" s="72">
        <v>0</v>
      </c>
      <c r="H19" s="72">
        <v>0</v>
      </c>
      <c r="I19" s="72">
        <v>129674</v>
      </c>
      <c r="J19" s="72">
        <f>F19</f>
        <v>49300.68</v>
      </c>
    </row>
    <row r="20" spans="1:10" ht="12">
      <c r="A20" s="67"/>
      <c r="B20" s="22" t="s">
        <v>212</v>
      </c>
      <c r="C20" s="22"/>
      <c r="D20" s="100" t="s">
        <v>213</v>
      </c>
      <c r="E20" s="72">
        <f>SUM(E21)</f>
        <v>755277</v>
      </c>
      <c r="F20" s="72">
        <f>SUM(F21)</f>
        <v>441631.82</v>
      </c>
      <c r="G20" s="72">
        <v>0</v>
      </c>
      <c r="H20" s="72">
        <f>SUM(H21)</f>
        <v>0</v>
      </c>
      <c r="I20" s="72">
        <f>SUM(I21)</f>
        <v>755277</v>
      </c>
      <c r="J20" s="72">
        <f>SUM(J21)</f>
        <v>441631.82</v>
      </c>
    </row>
    <row r="21" spans="1:10" ht="48">
      <c r="A21" s="67"/>
      <c r="B21" s="67"/>
      <c r="C21" s="22" t="s">
        <v>382</v>
      </c>
      <c r="D21" s="100" t="s">
        <v>383</v>
      </c>
      <c r="E21" s="72">
        <v>755277</v>
      </c>
      <c r="F21" s="72">
        <v>441631.82</v>
      </c>
      <c r="G21" s="72">
        <v>0</v>
      </c>
      <c r="H21" s="72">
        <v>0</v>
      </c>
      <c r="I21" s="72">
        <v>755277</v>
      </c>
      <c r="J21" s="72">
        <f>F21</f>
        <v>441631.82</v>
      </c>
    </row>
    <row r="22" spans="1:10" ht="12">
      <c r="A22" s="67"/>
      <c r="B22" s="22" t="s">
        <v>214</v>
      </c>
      <c r="C22" s="22"/>
      <c r="D22" s="100" t="s">
        <v>20</v>
      </c>
      <c r="E22" s="72">
        <f aca="true" t="shared" si="3" ref="E22:J22">SUM(E23:E24)</f>
        <v>588940</v>
      </c>
      <c r="F22" s="72">
        <f t="shared" si="3"/>
        <v>249081.92</v>
      </c>
      <c r="G22" s="72">
        <f t="shared" si="3"/>
        <v>25000</v>
      </c>
      <c r="H22" s="72">
        <f t="shared" si="3"/>
        <v>0</v>
      </c>
      <c r="I22" s="72">
        <f t="shared" si="3"/>
        <v>563940</v>
      </c>
      <c r="J22" s="72">
        <f t="shared" si="3"/>
        <v>249081.92</v>
      </c>
    </row>
    <row r="23" spans="1:10" ht="24">
      <c r="A23" s="67"/>
      <c r="B23" s="67"/>
      <c r="C23" s="22" t="s">
        <v>313</v>
      </c>
      <c r="D23" s="100" t="s">
        <v>124</v>
      </c>
      <c r="E23" s="72">
        <v>563940</v>
      </c>
      <c r="F23" s="72">
        <v>249081.92</v>
      </c>
      <c r="G23" s="72">
        <v>0</v>
      </c>
      <c r="H23" s="72">
        <v>0</v>
      </c>
      <c r="I23" s="72">
        <v>563940</v>
      </c>
      <c r="J23" s="72">
        <f>F23</f>
        <v>249081.92</v>
      </c>
    </row>
    <row r="24" spans="1:10" ht="36">
      <c r="A24" s="67"/>
      <c r="B24" s="67"/>
      <c r="C24" s="22" t="s">
        <v>314</v>
      </c>
      <c r="D24" s="100" t="s">
        <v>315</v>
      </c>
      <c r="E24" s="72">
        <v>25000</v>
      </c>
      <c r="F24" s="72">
        <v>0</v>
      </c>
      <c r="G24" s="72">
        <v>25000</v>
      </c>
      <c r="H24" s="72">
        <f>F24</f>
        <v>0</v>
      </c>
      <c r="I24" s="72">
        <v>0</v>
      </c>
      <c r="J24" s="72">
        <v>0</v>
      </c>
    </row>
    <row r="25" spans="1:10" ht="12">
      <c r="A25" s="22" t="s">
        <v>21</v>
      </c>
      <c r="B25" s="22"/>
      <c r="C25" s="22"/>
      <c r="D25" s="100" t="s">
        <v>22</v>
      </c>
      <c r="E25" s="72">
        <f aca="true" t="shared" si="4" ref="E25:J25">SUM(E26,E29)</f>
        <v>21000</v>
      </c>
      <c r="F25" s="72">
        <f t="shared" si="4"/>
        <v>15000</v>
      </c>
      <c r="G25" s="72">
        <f t="shared" si="4"/>
        <v>4000</v>
      </c>
      <c r="H25" s="72">
        <f t="shared" si="4"/>
        <v>0</v>
      </c>
      <c r="I25" s="72">
        <f t="shared" si="4"/>
        <v>17000</v>
      </c>
      <c r="J25" s="72">
        <f t="shared" si="4"/>
        <v>15000</v>
      </c>
    </row>
    <row r="26" spans="1:10" ht="12">
      <c r="A26" s="67"/>
      <c r="B26" s="22" t="s">
        <v>318</v>
      </c>
      <c r="C26" s="22"/>
      <c r="D26" s="100" t="s">
        <v>82</v>
      </c>
      <c r="E26" s="72">
        <f aca="true" t="shared" si="5" ref="E26:J26">SUM(E27:E28)</f>
        <v>11000</v>
      </c>
      <c r="F26" s="72">
        <f t="shared" si="5"/>
        <v>7000</v>
      </c>
      <c r="G26" s="72">
        <f t="shared" si="5"/>
        <v>4000</v>
      </c>
      <c r="H26" s="72">
        <f t="shared" si="5"/>
        <v>0</v>
      </c>
      <c r="I26" s="72">
        <f t="shared" si="5"/>
        <v>7000</v>
      </c>
      <c r="J26" s="72">
        <f t="shared" si="5"/>
        <v>7000</v>
      </c>
    </row>
    <row r="27" spans="1:10" ht="36">
      <c r="A27" s="67"/>
      <c r="B27" s="67"/>
      <c r="C27" s="22" t="s">
        <v>314</v>
      </c>
      <c r="D27" s="100" t="s">
        <v>315</v>
      </c>
      <c r="E27" s="72">
        <v>4000</v>
      </c>
      <c r="F27" s="72">
        <v>0</v>
      </c>
      <c r="G27" s="72">
        <v>4000</v>
      </c>
      <c r="H27" s="72">
        <f>F27</f>
        <v>0</v>
      </c>
      <c r="I27" s="72">
        <v>0</v>
      </c>
      <c r="J27" s="72">
        <v>0</v>
      </c>
    </row>
    <row r="28" spans="1:10" ht="36">
      <c r="A28" s="67"/>
      <c r="B28" s="67"/>
      <c r="C28" s="22" t="s">
        <v>319</v>
      </c>
      <c r="D28" s="100" t="s">
        <v>320</v>
      </c>
      <c r="E28" s="72">
        <v>7000</v>
      </c>
      <c r="F28" s="72">
        <v>7000</v>
      </c>
      <c r="G28" s="72">
        <v>0</v>
      </c>
      <c r="H28" s="72">
        <v>0</v>
      </c>
      <c r="I28" s="72">
        <v>7000</v>
      </c>
      <c r="J28" s="72">
        <f>F28</f>
        <v>7000</v>
      </c>
    </row>
    <row r="29" spans="1:10" ht="12">
      <c r="A29" s="67"/>
      <c r="B29" s="22" t="s">
        <v>215</v>
      </c>
      <c r="C29" s="22"/>
      <c r="D29" s="100" t="s">
        <v>4</v>
      </c>
      <c r="E29" s="72">
        <f aca="true" t="shared" si="6" ref="E29:J29">SUM(E30)</f>
        <v>10000</v>
      </c>
      <c r="F29" s="72">
        <f t="shared" si="6"/>
        <v>8000</v>
      </c>
      <c r="G29" s="72">
        <f t="shared" si="6"/>
        <v>0</v>
      </c>
      <c r="H29" s="72">
        <f t="shared" si="6"/>
        <v>0</v>
      </c>
      <c r="I29" s="72">
        <f t="shared" si="6"/>
        <v>10000</v>
      </c>
      <c r="J29" s="72">
        <f t="shared" si="6"/>
        <v>8000</v>
      </c>
    </row>
    <row r="30" spans="1:10" ht="36">
      <c r="A30" s="67"/>
      <c r="B30" s="67"/>
      <c r="C30" s="22" t="s">
        <v>319</v>
      </c>
      <c r="D30" s="100" t="s">
        <v>320</v>
      </c>
      <c r="E30" s="72">
        <v>10000</v>
      </c>
      <c r="F30" s="72">
        <v>8000</v>
      </c>
      <c r="G30" s="72">
        <v>0</v>
      </c>
      <c r="H30" s="72">
        <v>0</v>
      </c>
      <c r="I30" s="72">
        <v>10000</v>
      </c>
      <c r="J30" s="72">
        <f>F30</f>
        <v>8000</v>
      </c>
    </row>
    <row r="31" spans="1:10" ht="12">
      <c r="A31" s="22" t="s">
        <v>216</v>
      </c>
      <c r="B31" s="22"/>
      <c r="C31" s="22"/>
      <c r="D31" s="100" t="s">
        <v>25</v>
      </c>
      <c r="E31" s="72">
        <f>SUM(E32)</f>
        <v>20000</v>
      </c>
      <c r="F31" s="72">
        <f>SUM(F32)</f>
        <v>10000</v>
      </c>
      <c r="G31" s="72">
        <f aca="true" t="shared" si="7" ref="G31:I32">SUM(G32)</f>
        <v>0</v>
      </c>
      <c r="H31" s="72">
        <f>SUM(H32)</f>
        <v>0</v>
      </c>
      <c r="I31" s="72">
        <f t="shared" si="7"/>
        <v>20000</v>
      </c>
      <c r="J31" s="72">
        <f>SUM(J32)</f>
        <v>10000</v>
      </c>
    </row>
    <row r="32" spans="1:10" ht="12">
      <c r="A32" s="67"/>
      <c r="B32" s="22" t="s">
        <v>231</v>
      </c>
      <c r="C32" s="22"/>
      <c r="D32" s="100" t="s">
        <v>4</v>
      </c>
      <c r="E32" s="72">
        <f>SUM(E33)</f>
        <v>20000</v>
      </c>
      <c r="F32" s="72">
        <f>SUM(F33)</f>
        <v>10000</v>
      </c>
      <c r="G32" s="72">
        <f t="shared" si="7"/>
        <v>0</v>
      </c>
      <c r="H32" s="72">
        <f>SUM(H33)</f>
        <v>0</v>
      </c>
      <c r="I32" s="72">
        <f t="shared" si="7"/>
        <v>20000</v>
      </c>
      <c r="J32" s="72">
        <f>SUM(J33)</f>
        <v>10000</v>
      </c>
    </row>
    <row r="33" spans="1:10" ht="48">
      <c r="A33" s="67"/>
      <c r="B33" s="67"/>
      <c r="C33" s="22" t="s">
        <v>326</v>
      </c>
      <c r="D33" s="100" t="s">
        <v>327</v>
      </c>
      <c r="E33" s="72">
        <v>20000</v>
      </c>
      <c r="F33" s="72">
        <v>10000</v>
      </c>
      <c r="G33" s="72">
        <v>0</v>
      </c>
      <c r="H33" s="72">
        <v>0</v>
      </c>
      <c r="I33" s="72">
        <v>20000</v>
      </c>
      <c r="J33" s="72">
        <f>F33</f>
        <v>10000</v>
      </c>
    </row>
    <row r="34" spans="1:10" ht="12">
      <c r="A34" s="22" t="s">
        <v>232</v>
      </c>
      <c r="B34" s="22"/>
      <c r="C34" s="22"/>
      <c r="D34" s="100" t="s">
        <v>28</v>
      </c>
      <c r="E34" s="72">
        <f aca="true" t="shared" si="8" ref="E34:H35">SUM(E35)</f>
        <v>95000</v>
      </c>
      <c r="F34" s="72">
        <f t="shared" si="8"/>
        <v>0</v>
      </c>
      <c r="G34" s="72">
        <f t="shared" si="8"/>
        <v>95000</v>
      </c>
      <c r="H34" s="72">
        <f t="shared" si="8"/>
        <v>0</v>
      </c>
      <c r="I34" s="72">
        <v>0</v>
      </c>
      <c r="J34" s="72">
        <f>SUM(J35)</f>
        <v>0</v>
      </c>
    </row>
    <row r="35" spans="1:10" ht="12">
      <c r="A35" s="67"/>
      <c r="B35" s="22" t="s">
        <v>246</v>
      </c>
      <c r="C35" s="22"/>
      <c r="D35" s="100" t="s">
        <v>89</v>
      </c>
      <c r="E35" s="72">
        <f t="shared" si="8"/>
        <v>95000</v>
      </c>
      <c r="F35" s="72">
        <f t="shared" si="8"/>
        <v>0</v>
      </c>
      <c r="G35" s="72">
        <f t="shared" si="8"/>
        <v>95000</v>
      </c>
      <c r="H35" s="72">
        <f t="shared" si="8"/>
        <v>0</v>
      </c>
      <c r="I35" s="72">
        <v>0</v>
      </c>
      <c r="J35" s="72">
        <f>SUM(J36)</f>
        <v>0</v>
      </c>
    </row>
    <row r="36" spans="1:10" ht="48">
      <c r="A36" s="67"/>
      <c r="B36" s="67"/>
      <c r="C36" s="22" t="s">
        <v>432</v>
      </c>
      <c r="D36" s="100" t="s">
        <v>416</v>
      </c>
      <c r="E36" s="72">
        <v>95000</v>
      </c>
      <c r="F36" s="72">
        <v>0</v>
      </c>
      <c r="G36" s="72">
        <v>95000</v>
      </c>
      <c r="H36" s="72">
        <f>F36</f>
        <v>0</v>
      </c>
      <c r="I36" s="72">
        <v>0</v>
      </c>
      <c r="J36" s="72">
        <v>0</v>
      </c>
    </row>
    <row r="37" spans="1:10" ht="12">
      <c r="A37" s="22" t="s">
        <v>249</v>
      </c>
      <c r="B37" s="22"/>
      <c r="C37" s="22"/>
      <c r="D37" s="100" t="s">
        <v>95</v>
      </c>
      <c r="E37" s="72">
        <f aca="true" t="shared" si="9" ref="E37:J37">SUM(E38,E40,E42,E44,E46)</f>
        <v>1140382</v>
      </c>
      <c r="F37" s="72">
        <f t="shared" si="9"/>
        <v>533095</v>
      </c>
      <c r="G37" s="72">
        <f t="shared" si="9"/>
        <v>1015382</v>
      </c>
      <c r="H37" s="72">
        <f t="shared" si="9"/>
        <v>508095</v>
      </c>
      <c r="I37" s="72">
        <f t="shared" si="9"/>
        <v>125000</v>
      </c>
      <c r="J37" s="72">
        <f t="shared" si="9"/>
        <v>25000</v>
      </c>
    </row>
    <row r="38" spans="1:10" ht="12">
      <c r="A38" s="67"/>
      <c r="B38" s="22" t="s">
        <v>335</v>
      </c>
      <c r="C38" s="22"/>
      <c r="D38" s="100" t="s">
        <v>96</v>
      </c>
      <c r="E38" s="72">
        <f aca="true" t="shared" si="10" ref="E38:J38">SUM(E39)</f>
        <v>72011</v>
      </c>
      <c r="F38" s="72">
        <f t="shared" si="10"/>
        <v>30000</v>
      </c>
      <c r="G38" s="72">
        <f t="shared" si="10"/>
        <v>72011</v>
      </c>
      <c r="H38" s="72">
        <f t="shared" si="10"/>
        <v>30000</v>
      </c>
      <c r="I38" s="72">
        <f t="shared" si="10"/>
        <v>0</v>
      </c>
      <c r="J38" s="72">
        <f t="shared" si="10"/>
        <v>0</v>
      </c>
    </row>
    <row r="39" spans="1:10" ht="24">
      <c r="A39" s="67"/>
      <c r="B39" s="67"/>
      <c r="C39" s="22" t="s">
        <v>336</v>
      </c>
      <c r="D39" s="100" t="s">
        <v>97</v>
      </c>
      <c r="E39" s="72">
        <v>72011</v>
      </c>
      <c r="F39" s="72">
        <v>30000</v>
      </c>
      <c r="G39" s="72">
        <v>72011</v>
      </c>
      <c r="H39" s="72">
        <f>F39</f>
        <v>30000</v>
      </c>
      <c r="I39" s="72">
        <v>0</v>
      </c>
      <c r="J39" s="72">
        <v>0</v>
      </c>
    </row>
    <row r="40" spans="1:10" ht="12">
      <c r="A40" s="67"/>
      <c r="B40" s="22" t="s">
        <v>337</v>
      </c>
      <c r="C40" s="22"/>
      <c r="D40" s="100" t="s">
        <v>98</v>
      </c>
      <c r="E40" s="72">
        <f aca="true" t="shared" si="11" ref="E40:J40">SUM(E41)</f>
        <v>25000</v>
      </c>
      <c r="F40" s="72">
        <f t="shared" si="11"/>
        <v>25000</v>
      </c>
      <c r="G40" s="72">
        <f t="shared" si="11"/>
        <v>0</v>
      </c>
      <c r="H40" s="72">
        <f t="shared" si="11"/>
        <v>0</v>
      </c>
      <c r="I40" s="72">
        <f t="shared" si="11"/>
        <v>25000</v>
      </c>
      <c r="J40" s="72">
        <f t="shared" si="11"/>
        <v>25000</v>
      </c>
    </row>
    <row r="41" spans="1:10" ht="36">
      <c r="A41" s="67"/>
      <c r="B41" s="67"/>
      <c r="C41" s="22" t="s">
        <v>319</v>
      </c>
      <c r="D41" s="100" t="s">
        <v>320</v>
      </c>
      <c r="E41" s="72">
        <v>25000</v>
      </c>
      <c r="F41" s="72">
        <v>25000</v>
      </c>
      <c r="G41" s="72">
        <v>0</v>
      </c>
      <c r="H41" s="72">
        <v>0</v>
      </c>
      <c r="I41" s="72">
        <v>25000</v>
      </c>
      <c r="J41" s="72">
        <f>F41</f>
        <v>25000</v>
      </c>
    </row>
    <row r="42" spans="1:10" ht="12">
      <c r="A42" s="67"/>
      <c r="B42" s="22" t="s">
        <v>250</v>
      </c>
      <c r="C42" s="22"/>
      <c r="D42" s="100" t="s">
        <v>99</v>
      </c>
      <c r="E42" s="72">
        <f aca="true" t="shared" si="12" ref="E42:J42">SUM(E43)</f>
        <v>587800</v>
      </c>
      <c r="F42" s="72">
        <f t="shared" si="12"/>
        <v>299898</v>
      </c>
      <c r="G42" s="72">
        <f t="shared" si="12"/>
        <v>587800</v>
      </c>
      <c r="H42" s="72">
        <f t="shared" si="12"/>
        <v>299898</v>
      </c>
      <c r="I42" s="72">
        <f t="shared" si="12"/>
        <v>0</v>
      </c>
      <c r="J42" s="72">
        <f t="shared" si="12"/>
        <v>0</v>
      </c>
    </row>
    <row r="43" spans="1:10" ht="24">
      <c r="A43" s="67"/>
      <c r="B43" s="67"/>
      <c r="C43" s="22" t="s">
        <v>336</v>
      </c>
      <c r="D43" s="100" t="s">
        <v>97</v>
      </c>
      <c r="E43" s="72">
        <v>587800</v>
      </c>
      <c r="F43" s="72">
        <v>299898</v>
      </c>
      <c r="G43" s="72">
        <v>587800</v>
      </c>
      <c r="H43" s="72">
        <f>F43</f>
        <v>299898</v>
      </c>
      <c r="I43" s="72">
        <v>0</v>
      </c>
      <c r="J43" s="72">
        <v>0</v>
      </c>
    </row>
    <row r="44" spans="1:10" ht="12">
      <c r="A44" s="67"/>
      <c r="B44" s="22" t="s">
        <v>338</v>
      </c>
      <c r="C44" s="22"/>
      <c r="D44" s="100" t="s">
        <v>100</v>
      </c>
      <c r="E44" s="72">
        <f aca="true" t="shared" si="13" ref="E44:J44">SUM(E45)</f>
        <v>355571</v>
      </c>
      <c r="F44" s="72">
        <f t="shared" si="13"/>
        <v>178197</v>
      </c>
      <c r="G44" s="72">
        <f t="shared" si="13"/>
        <v>355571</v>
      </c>
      <c r="H44" s="72">
        <f t="shared" si="13"/>
        <v>178197</v>
      </c>
      <c r="I44" s="72">
        <f t="shared" si="13"/>
        <v>0</v>
      </c>
      <c r="J44" s="72">
        <f t="shared" si="13"/>
        <v>0</v>
      </c>
    </row>
    <row r="45" spans="1:10" ht="24">
      <c r="A45" s="67"/>
      <c r="B45" s="67"/>
      <c r="C45" s="22" t="s">
        <v>336</v>
      </c>
      <c r="D45" s="100" t="s">
        <v>97</v>
      </c>
      <c r="E45" s="72">
        <v>355571</v>
      </c>
      <c r="F45" s="72">
        <v>178197</v>
      </c>
      <c r="G45" s="72">
        <v>355571</v>
      </c>
      <c r="H45" s="72">
        <f>F45</f>
        <v>178197</v>
      </c>
      <c r="I45" s="72">
        <v>0</v>
      </c>
      <c r="J45" s="72">
        <v>0</v>
      </c>
    </row>
    <row r="46" spans="1:10" ht="12">
      <c r="A46" s="67"/>
      <c r="B46" s="22" t="s">
        <v>385</v>
      </c>
      <c r="C46" s="22"/>
      <c r="D46" s="100" t="s">
        <v>386</v>
      </c>
      <c r="E46" s="72">
        <f aca="true" t="shared" si="14" ref="E46:J46">SUM(E47)</f>
        <v>100000</v>
      </c>
      <c r="F46" s="72">
        <f t="shared" si="14"/>
        <v>0</v>
      </c>
      <c r="G46" s="72">
        <f t="shared" si="14"/>
        <v>0</v>
      </c>
      <c r="H46" s="72">
        <f t="shared" si="14"/>
        <v>0</v>
      </c>
      <c r="I46" s="72">
        <f t="shared" si="14"/>
        <v>100000</v>
      </c>
      <c r="J46" s="72">
        <f t="shared" si="14"/>
        <v>0</v>
      </c>
    </row>
    <row r="47" spans="1:10" ht="60">
      <c r="A47" s="67"/>
      <c r="B47" s="67"/>
      <c r="C47" s="22" t="s">
        <v>387</v>
      </c>
      <c r="D47" s="100" t="s">
        <v>388</v>
      </c>
      <c r="E47" s="72">
        <v>100000</v>
      </c>
      <c r="F47" s="72">
        <v>0</v>
      </c>
      <c r="G47" s="72">
        <v>0</v>
      </c>
      <c r="H47" s="72">
        <v>0</v>
      </c>
      <c r="I47" s="72">
        <v>100000</v>
      </c>
      <c r="J47" s="72">
        <f>F47</f>
        <v>0</v>
      </c>
    </row>
    <row r="48" spans="1:10" ht="12">
      <c r="A48" s="22" t="s">
        <v>238</v>
      </c>
      <c r="B48" s="22"/>
      <c r="C48" s="22"/>
      <c r="D48" s="100" t="s">
        <v>380</v>
      </c>
      <c r="E48" s="72">
        <f aca="true" t="shared" si="15" ref="E48:J49">SUM(E49)</f>
        <v>271000</v>
      </c>
      <c r="F48" s="72">
        <f t="shared" si="15"/>
        <v>142000</v>
      </c>
      <c r="G48" s="72">
        <f t="shared" si="15"/>
        <v>0</v>
      </c>
      <c r="H48" s="72">
        <f t="shared" si="15"/>
        <v>0</v>
      </c>
      <c r="I48" s="72">
        <f t="shared" si="15"/>
        <v>271000</v>
      </c>
      <c r="J48" s="72">
        <f t="shared" si="15"/>
        <v>142000</v>
      </c>
    </row>
    <row r="49" spans="1:10" ht="12">
      <c r="A49" s="67"/>
      <c r="B49" s="22" t="s">
        <v>240</v>
      </c>
      <c r="C49" s="22"/>
      <c r="D49" s="100" t="s">
        <v>381</v>
      </c>
      <c r="E49" s="72">
        <f t="shared" si="15"/>
        <v>271000</v>
      </c>
      <c r="F49" s="72">
        <f t="shared" si="15"/>
        <v>142000</v>
      </c>
      <c r="G49" s="72">
        <f t="shared" si="15"/>
        <v>0</v>
      </c>
      <c r="H49" s="72">
        <f t="shared" si="15"/>
        <v>0</v>
      </c>
      <c r="I49" s="72">
        <f t="shared" si="15"/>
        <v>271000</v>
      </c>
      <c r="J49" s="72">
        <f t="shared" si="15"/>
        <v>142000</v>
      </c>
    </row>
    <row r="50" spans="1:10" ht="36">
      <c r="A50" s="76"/>
      <c r="B50" s="76"/>
      <c r="C50" s="22" t="s">
        <v>319</v>
      </c>
      <c r="D50" s="100" t="s">
        <v>320</v>
      </c>
      <c r="E50" s="72">
        <v>271000</v>
      </c>
      <c r="F50" s="72">
        <v>142000</v>
      </c>
      <c r="G50" s="72">
        <v>0</v>
      </c>
      <c r="H50" s="72">
        <v>0</v>
      </c>
      <c r="I50" s="72">
        <v>271000</v>
      </c>
      <c r="J50" s="72">
        <f>F50</f>
        <v>142000</v>
      </c>
    </row>
    <row r="51" spans="1:10" ht="12">
      <c r="A51" s="216"/>
      <c r="B51" s="216"/>
      <c r="C51" s="216"/>
      <c r="D51" s="216"/>
      <c r="E51" s="216"/>
      <c r="F51" s="216"/>
      <c r="G51" s="216"/>
      <c r="H51" s="216"/>
      <c r="I51" s="216"/>
      <c r="J51" s="217"/>
    </row>
    <row r="52" spans="1:10" s="104" customFormat="1" ht="12">
      <c r="A52" s="218" t="s">
        <v>350</v>
      </c>
      <c r="B52" s="218"/>
      <c r="C52" s="218"/>
      <c r="D52" s="190"/>
      <c r="E52" s="73">
        <f aca="true" t="shared" si="16" ref="E52:J52">SUM(E48,E37,E34,E31,E25,E17,E14,E9,E6)</f>
        <v>3179773</v>
      </c>
      <c r="F52" s="73">
        <f t="shared" si="16"/>
        <v>1457176.42</v>
      </c>
      <c r="G52" s="73">
        <f t="shared" si="16"/>
        <v>1297882</v>
      </c>
      <c r="H52" s="73">
        <f t="shared" si="16"/>
        <v>525162</v>
      </c>
      <c r="I52" s="73">
        <f t="shared" si="16"/>
        <v>1881891</v>
      </c>
      <c r="J52" s="73">
        <f t="shared" si="16"/>
        <v>932014.42</v>
      </c>
    </row>
    <row r="54" spans="7:8" ht="12">
      <c r="G54" s="66"/>
      <c r="H54" s="66"/>
    </row>
    <row r="56" ht="12">
      <c r="H56" s="66"/>
    </row>
  </sheetData>
  <sheetProtection/>
  <mergeCells count="12">
    <mergeCell ref="A1:J1"/>
    <mergeCell ref="A51:J51"/>
    <mergeCell ref="A52:D52"/>
    <mergeCell ref="G3:H3"/>
    <mergeCell ref="I3:J3"/>
    <mergeCell ref="A2:A4"/>
    <mergeCell ref="B2:B4"/>
    <mergeCell ref="C2:C4"/>
    <mergeCell ref="D2:D4"/>
    <mergeCell ref="E2:E4"/>
    <mergeCell ref="F2:F4"/>
    <mergeCell ref="G2:J2"/>
  </mergeCells>
  <printOptions horizontalCentered="1"/>
  <pageMargins left="0.6299212598425197" right="0.3937007874015748" top="0.9055118110236221" bottom="0.5905511811023623" header="0.5118110236220472" footer="0.35433070866141736"/>
  <pageSetup firstPageNumber="64" useFirstPageNumber="1" horizontalDpi="600" verticalDpi="600" orientation="landscape" paperSize="9" r:id="rId1"/>
  <headerFooter alignWithMargins="0">
    <oddHeader xml:space="preserve">&amp;L&amp;"Arial,Pogrubiony"INFORMACJA O PRZEBIEGU WYKONANIA
BUDŻETU GMINY PACZKÓW ZA I PÓŁROCZE 2012R.&amp;R&amp;8Zał. nr 8
Dotacje  udzielone z budżetu Gminy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C7" sqref="C7:C19"/>
    </sheetView>
  </sheetViews>
  <sheetFormatPr defaultColWidth="8.00390625" defaultRowHeight="12.75"/>
  <cols>
    <col min="1" max="1" width="5.57421875" style="24" bestFit="1" customWidth="1"/>
    <col min="2" max="3" width="8.8515625" style="24" bestFit="1" customWidth="1"/>
    <col min="4" max="4" width="35.8515625" style="24" customWidth="1"/>
    <col min="5" max="5" width="11.421875" style="132" customWidth="1"/>
    <col min="6" max="6" width="9.57421875" style="69" bestFit="1" customWidth="1"/>
    <col min="7" max="16384" width="8.00390625" style="24" customWidth="1"/>
  </cols>
  <sheetData>
    <row r="1" spans="1:7" ht="12.75" customHeight="1">
      <c r="A1" s="243" t="s">
        <v>138</v>
      </c>
      <c r="B1" s="243"/>
      <c r="C1" s="243"/>
      <c r="D1" s="243"/>
      <c r="E1" s="243"/>
      <c r="F1" s="243"/>
      <c r="G1" s="243"/>
    </row>
    <row r="2" spans="1:7" ht="12">
      <c r="A2" s="133" t="s">
        <v>0</v>
      </c>
      <c r="B2" s="133" t="s">
        <v>1</v>
      </c>
      <c r="C2" s="133" t="s">
        <v>117</v>
      </c>
      <c r="D2" s="133" t="s">
        <v>2</v>
      </c>
      <c r="E2" s="140" t="s">
        <v>114</v>
      </c>
      <c r="F2" s="111" t="s">
        <v>414</v>
      </c>
      <c r="G2" s="146" t="s">
        <v>415</v>
      </c>
    </row>
    <row r="3" spans="1:7" s="57" customFormat="1" ht="9">
      <c r="A3" s="139">
        <v>1</v>
      </c>
      <c r="B3" s="139">
        <v>2</v>
      </c>
      <c r="C3" s="139">
        <v>3</v>
      </c>
      <c r="D3" s="139">
        <v>4</v>
      </c>
      <c r="E3" s="141">
        <v>5</v>
      </c>
      <c r="F3" s="113">
        <v>6</v>
      </c>
      <c r="G3" s="63">
        <v>7</v>
      </c>
    </row>
    <row r="4" spans="1:7" ht="12">
      <c r="A4" s="134">
        <v>750</v>
      </c>
      <c r="B4" s="135"/>
      <c r="C4" s="135"/>
      <c r="D4" s="136" t="s">
        <v>9</v>
      </c>
      <c r="E4" s="142">
        <f>SUM(E5)</f>
        <v>47667</v>
      </c>
      <c r="F4" s="72">
        <f>SUM(F5)</f>
        <v>18276.079999999998</v>
      </c>
      <c r="G4" s="147">
        <f>F4/E4</f>
        <v>0.38341158453437385</v>
      </c>
    </row>
    <row r="5" spans="1:7" ht="12">
      <c r="A5" s="247"/>
      <c r="B5" s="137">
        <v>75095</v>
      </c>
      <c r="C5" s="135"/>
      <c r="D5" s="136" t="s">
        <v>4</v>
      </c>
      <c r="E5" s="142">
        <f>SUM(E6,E20,E26)</f>
        <v>47667</v>
      </c>
      <c r="F5" s="145">
        <f>SUM(F6,F20,F26)</f>
        <v>18276.079999999998</v>
      </c>
      <c r="G5" s="148">
        <f aca="true" t="shared" si="0" ref="G5:G33">F5/E5</f>
        <v>0.38341158453437385</v>
      </c>
    </row>
    <row r="6" spans="1:7" ht="12">
      <c r="A6" s="248"/>
      <c r="B6" s="247"/>
      <c r="C6" s="138">
        <v>4210</v>
      </c>
      <c r="D6" s="136" t="s">
        <v>52</v>
      </c>
      <c r="E6" s="142">
        <f>SUM(E8:E19)</f>
        <v>33399</v>
      </c>
      <c r="F6" s="145">
        <f>SUM(F8:F19)</f>
        <v>12623.46</v>
      </c>
      <c r="G6" s="148">
        <f t="shared" si="0"/>
        <v>0.37795922033593815</v>
      </c>
    </row>
    <row r="7" spans="1:7" ht="12">
      <c r="A7" s="248"/>
      <c r="B7" s="248"/>
      <c r="C7" s="250"/>
      <c r="D7" s="136" t="s">
        <v>125</v>
      </c>
      <c r="E7" s="143"/>
      <c r="F7" s="72"/>
      <c r="G7" s="148"/>
    </row>
    <row r="8" spans="1:7" ht="12">
      <c r="A8" s="248"/>
      <c r="B8" s="248"/>
      <c r="C8" s="251"/>
      <c r="D8" s="136" t="s">
        <v>126</v>
      </c>
      <c r="E8" s="144">
        <v>3000</v>
      </c>
      <c r="F8" s="72">
        <v>1781</v>
      </c>
      <c r="G8" s="148">
        <f t="shared" si="0"/>
        <v>0.5936666666666667</v>
      </c>
    </row>
    <row r="9" spans="1:7" ht="12">
      <c r="A9" s="248"/>
      <c r="B9" s="248"/>
      <c r="C9" s="251"/>
      <c r="D9" s="136" t="s">
        <v>127</v>
      </c>
      <c r="E9" s="144">
        <v>2016</v>
      </c>
      <c r="F9" s="72">
        <v>1690.99</v>
      </c>
      <c r="G9" s="148">
        <f t="shared" si="0"/>
        <v>0.8387847222222222</v>
      </c>
    </row>
    <row r="10" spans="1:7" ht="12">
      <c r="A10" s="248"/>
      <c r="B10" s="248"/>
      <c r="C10" s="251"/>
      <c r="D10" s="136" t="s">
        <v>128</v>
      </c>
      <c r="E10" s="144">
        <v>3560</v>
      </c>
      <c r="F10" s="72">
        <v>3493.99</v>
      </c>
      <c r="G10" s="148">
        <f t="shared" si="0"/>
        <v>0.9814578651685393</v>
      </c>
    </row>
    <row r="11" spans="1:7" ht="12">
      <c r="A11" s="248"/>
      <c r="B11" s="248"/>
      <c r="C11" s="251"/>
      <c r="D11" s="136" t="s">
        <v>129</v>
      </c>
      <c r="E11" s="144">
        <v>9500</v>
      </c>
      <c r="F11" s="72">
        <v>1310.9</v>
      </c>
      <c r="G11" s="148">
        <f t="shared" si="0"/>
        <v>0.13798947368421052</v>
      </c>
    </row>
    <row r="12" spans="1:7" ht="12">
      <c r="A12" s="248"/>
      <c r="B12" s="248"/>
      <c r="C12" s="251"/>
      <c r="D12" s="136" t="s">
        <v>131</v>
      </c>
      <c r="E12" s="144">
        <v>900</v>
      </c>
      <c r="F12" s="72">
        <v>0</v>
      </c>
      <c r="G12" s="148">
        <f t="shared" si="0"/>
        <v>0</v>
      </c>
    </row>
    <row r="13" spans="1:7" ht="12">
      <c r="A13" s="248"/>
      <c r="B13" s="248"/>
      <c r="C13" s="251"/>
      <c r="D13" s="136" t="s">
        <v>133</v>
      </c>
      <c r="E13" s="144">
        <v>2168</v>
      </c>
      <c r="F13" s="72">
        <v>199.93</v>
      </c>
      <c r="G13" s="148">
        <f t="shared" si="0"/>
        <v>0.09221863468634686</v>
      </c>
    </row>
    <row r="14" spans="1:7" ht="12">
      <c r="A14" s="248"/>
      <c r="B14" s="248"/>
      <c r="C14" s="251"/>
      <c r="D14" s="136" t="s">
        <v>134</v>
      </c>
      <c r="E14" s="144">
        <v>3000</v>
      </c>
      <c r="F14" s="72">
        <v>302.61</v>
      </c>
      <c r="G14" s="148">
        <f t="shared" si="0"/>
        <v>0.10087</v>
      </c>
    </row>
    <row r="15" spans="1:7" ht="12">
      <c r="A15" s="248"/>
      <c r="B15" s="248"/>
      <c r="C15" s="251"/>
      <c r="D15" s="136" t="s">
        <v>136</v>
      </c>
      <c r="E15" s="144">
        <v>2300</v>
      </c>
      <c r="F15" s="72">
        <v>1061.8</v>
      </c>
      <c r="G15" s="148">
        <f t="shared" si="0"/>
        <v>0.4616521739130435</v>
      </c>
    </row>
    <row r="16" spans="1:7" ht="12">
      <c r="A16" s="248"/>
      <c r="B16" s="248"/>
      <c r="C16" s="251"/>
      <c r="D16" s="136" t="s">
        <v>130</v>
      </c>
      <c r="E16" s="144">
        <v>139</v>
      </c>
      <c r="F16" s="72">
        <v>0</v>
      </c>
      <c r="G16" s="148">
        <f t="shared" si="0"/>
        <v>0</v>
      </c>
    </row>
    <row r="17" spans="1:7" ht="12">
      <c r="A17" s="248"/>
      <c r="B17" s="248"/>
      <c r="C17" s="251"/>
      <c r="D17" s="136" t="s">
        <v>132</v>
      </c>
      <c r="E17" s="144">
        <v>2400</v>
      </c>
      <c r="F17" s="72">
        <v>147.09</v>
      </c>
      <c r="G17" s="148">
        <f t="shared" si="0"/>
        <v>0.0612875</v>
      </c>
    </row>
    <row r="18" spans="1:7" ht="12">
      <c r="A18" s="248"/>
      <c r="B18" s="248"/>
      <c r="C18" s="251"/>
      <c r="D18" s="136" t="s">
        <v>135</v>
      </c>
      <c r="E18" s="144">
        <v>1600</v>
      </c>
      <c r="F18" s="72">
        <v>434.56</v>
      </c>
      <c r="G18" s="148">
        <f t="shared" si="0"/>
        <v>0.2716</v>
      </c>
    </row>
    <row r="19" spans="1:7" ht="12">
      <c r="A19" s="248"/>
      <c r="B19" s="248"/>
      <c r="C19" s="252"/>
      <c r="D19" s="136" t="s">
        <v>137</v>
      </c>
      <c r="E19" s="144">
        <v>2816</v>
      </c>
      <c r="F19" s="72">
        <v>2200.59</v>
      </c>
      <c r="G19" s="148">
        <f t="shared" si="0"/>
        <v>0.7814595170454546</v>
      </c>
    </row>
    <row r="20" spans="1:7" ht="12">
      <c r="A20" s="248"/>
      <c r="B20" s="248"/>
      <c r="C20" s="138">
        <v>4260</v>
      </c>
      <c r="D20" s="136" t="s">
        <v>55</v>
      </c>
      <c r="E20" s="142">
        <f>SUM(E22:E25)</f>
        <v>7996</v>
      </c>
      <c r="F20" s="145">
        <f>SUM(F22:F25)</f>
        <v>3704.08</v>
      </c>
      <c r="G20" s="148">
        <f t="shared" si="0"/>
        <v>0.4632416208104052</v>
      </c>
    </row>
    <row r="21" spans="1:7" ht="12">
      <c r="A21" s="248"/>
      <c r="B21" s="248"/>
      <c r="C21" s="250"/>
      <c r="D21" s="136" t="s">
        <v>125</v>
      </c>
      <c r="E21" s="143"/>
      <c r="F21" s="72"/>
      <c r="G21" s="148"/>
    </row>
    <row r="22" spans="1:7" ht="12">
      <c r="A22" s="248"/>
      <c r="B22" s="248"/>
      <c r="C22" s="251"/>
      <c r="D22" s="136" t="s">
        <v>132</v>
      </c>
      <c r="E22" s="144">
        <v>2256</v>
      </c>
      <c r="F22" s="72">
        <v>898.89</v>
      </c>
      <c r="G22" s="148">
        <f t="shared" si="0"/>
        <v>0.3984441489361702</v>
      </c>
    </row>
    <row r="23" spans="1:7" ht="12">
      <c r="A23" s="248"/>
      <c r="B23" s="248"/>
      <c r="C23" s="251"/>
      <c r="D23" s="136" t="s">
        <v>131</v>
      </c>
      <c r="E23" s="144">
        <v>300</v>
      </c>
      <c r="F23" s="72">
        <v>613.57</v>
      </c>
      <c r="G23" s="148">
        <f t="shared" si="0"/>
        <v>2.0452333333333335</v>
      </c>
    </row>
    <row r="24" spans="1:7" ht="12">
      <c r="A24" s="248"/>
      <c r="B24" s="248"/>
      <c r="C24" s="251"/>
      <c r="D24" s="136" t="s">
        <v>130</v>
      </c>
      <c r="E24" s="144">
        <v>2536</v>
      </c>
      <c r="F24" s="72">
        <v>1216.99</v>
      </c>
      <c r="G24" s="148">
        <f t="shared" si="0"/>
        <v>0.4798856466876972</v>
      </c>
    </row>
    <row r="25" spans="1:7" ht="12">
      <c r="A25" s="248"/>
      <c r="B25" s="248"/>
      <c r="C25" s="252"/>
      <c r="D25" s="136" t="s">
        <v>135</v>
      </c>
      <c r="E25" s="144">
        <v>2904</v>
      </c>
      <c r="F25" s="72">
        <v>974.63</v>
      </c>
      <c r="G25" s="148">
        <f t="shared" si="0"/>
        <v>0.335616391184573</v>
      </c>
    </row>
    <row r="26" spans="1:7" ht="12">
      <c r="A26" s="248"/>
      <c r="B26" s="248"/>
      <c r="C26" s="138">
        <v>4300</v>
      </c>
      <c r="D26" s="136" t="s">
        <v>50</v>
      </c>
      <c r="E26" s="142">
        <f>SUM(E28:E31)</f>
        <v>6272</v>
      </c>
      <c r="F26" s="145">
        <f>SUM(F28:F31)</f>
        <v>1948.54</v>
      </c>
      <c r="G26" s="148">
        <f t="shared" si="0"/>
        <v>0.3106728316326531</v>
      </c>
    </row>
    <row r="27" spans="1:7" ht="12">
      <c r="A27" s="248"/>
      <c r="B27" s="248"/>
      <c r="C27" s="250"/>
      <c r="D27" s="136" t="s">
        <v>125</v>
      </c>
      <c r="E27" s="143"/>
      <c r="F27" s="72"/>
      <c r="G27" s="148"/>
    </row>
    <row r="28" spans="1:7" ht="12">
      <c r="A28" s="248"/>
      <c r="B28" s="248"/>
      <c r="C28" s="251"/>
      <c r="D28" s="136" t="s">
        <v>129</v>
      </c>
      <c r="E28" s="143">
        <v>2000</v>
      </c>
      <c r="F28" s="72">
        <v>0</v>
      </c>
      <c r="G28" s="148">
        <f t="shared" si="0"/>
        <v>0</v>
      </c>
    </row>
    <row r="29" spans="1:7" ht="12">
      <c r="A29" s="248"/>
      <c r="B29" s="248"/>
      <c r="C29" s="251"/>
      <c r="D29" s="136" t="s">
        <v>133</v>
      </c>
      <c r="E29" s="144">
        <v>1000</v>
      </c>
      <c r="F29" s="72">
        <v>0</v>
      </c>
      <c r="G29" s="148">
        <f t="shared" si="0"/>
        <v>0</v>
      </c>
    </row>
    <row r="30" spans="1:7" ht="12">
      <c r="A30" s="248"/>
      <c r="B30" s="248"/>
      <c r="C30" s="251"/>
      <c r="D30" s="136" t="s">
        <v>134</v>
      </c>
      <c r="E30" s="144">
        <v>2672</v>
      </c>
      <c r="F30" s="72">
        <v>1930</v>
      </c>
      <c r="G30" s="148">
        <f t="shared" si="0"/>
        <v>0.7223053892215568</v>
      </c>
    </row>
    <row r="31" spans="1:7" ht="12">
      <c r="A31" s="249"/>
      <c r="B31" s="249"/>
      <c r="C31" s="252"/>
      <c r="D31" s="136" t="s">
        <v>136</v>
      </c>
      <c r="E31" s="144">
        <v>600</v>
      </c>
      <c r="F31" s="72">
        <v>18.54</v>
      </c>
      <c r="G31" s="148">
        <f t="shared" si="0"/>
        <v>0.030899999999999997</v>
      </c>
    </row>
    <row r="32" spans="1:7" ht="12">
      <c r="A32" s="253"/>
      <c r="B32" s="253"/>
      <c r="C32" s="253"/>
      <c r="D32" s="253"/>
      <c r="E32" s="253"/>
      <c r="F32" s="253"/>
      <c r="G32" s="254"/>
    </row>
    <row r="33" spans="1:7" ht="12">
      <c r="A33" s="244" t="s">
        <v>107</v>
      </c>
      <c r="B33" s="245"/>
      <c r="C33" s="245"/>
      <c r="D33" s="246"/>
      <c r="E33" s="149">
        <f>SUM(E4)</f>
        <v>47667</v>
      </c>
      <c r="F33" s="149">
        <f>SUM(F4)</f>
        <v>18276.079999999998</v>
      </c>
      <c r="G33" s="150">
        <f t="shared" si="0"/>
        <v>0.38341158453437385</v>
      </c>
    </row>
  </sheetData>
  <sheetProtection/>
  <mergeCells count="8">
    <mergeCell ref="A1:G1"/>
    <mergeCell ref="A33:D33"/>
    <mergeCell ref="A5:A31"/>
    <mergeCell ref="B6:B31"/>
    <mergeCell ref="C7:C19"/>
    <mergeCell ref="C21:C25"/>
    <mergeCell ref="C27:C31"/>
    <mergeCell ref="A32:G32"/>
  </mergeCells>
  <printOptions horizontalCentered="1"/>
  <pageMargins left="0.7086614173228347" right="0.7086614173228347" top="1.3385826771653544" bottom="0.984251968503937" header="0.6299212598425197" footer="0.5118110236220472"/>
  <pageSetup firstPageNumber="67" useFirstPageNumber="1" horizontalDpi="600" verticalDpi="600" orientation="portrait" paperSize="9" r:id="rId1"/>
  <headerFooter alignWithMargins="0">
    <oddHeader>&amp;L&amp;"Arial,Pogrubiony"INFORMACJA O PRZEBIEGU WYKONANIA
BUDŻETU GMINY PACZKÓW ZA I PÓŁROCZE 2012R.&amp;R&amp;8Zał. nr 9
Wydatkowanie środków postawionych do dyspozycji 
jednostek pomocniczych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2012-08-21T06:34:48Z</cp:lastPrinted>
  <dcterms:created xsi:type="dcterms:W3CDTF">2005-01-26T07:18:18Z</dcterms:created>
  <dcterms:modified xsi:type="dcterms:W3CDTF">2012-08-21T06:38:27Z</dcterms:modified>
  <cp:category/>
  <cp:version/>
  <cp:contentType/>
  <cp:contentStatus/>
</cp:coreProperties>
</file>