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firstSheet="5" activeTab="13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 6" sheetId="6" r:id="rId6"/>
    <sheet name="Zał. 7" sheetId="7" r:id="rId7"/>
    <sheet name="Zał. 8" sheetId="8" r:id="rId8"/>
    <sheet name="Zał. 9" sheetId="9" r:id="rId9"/>
    <sheet name="Zał. 10" sheetId="10" r:id="rId10"/>
    <sheet name="Zał. 11" sheetId="11" r:id="rId11"/>
    <sheet name="Zał. 12" sheetId="12" r:id="rId12"/>
    <sheet name="Zał.13" sheetId="13" r:id="rId13"/>
    <sheet name="Zał.14" sheetId="14" r:id="rId14"/>
  </sheets>
  <definedNames>
    <definedName name="_xlnm.Print_Titles" localSheetId="9">'Zał. 10'!$1:$2</definedName>
    <definedName name="_xlnm.Print_Titles" localSheetId="6">'Zał. 7'!$1:$3</definedName>
    <definedName name="_xlnm.Print_Titles" localSheetId="0">'Zał.1'!$1:$3</definedName>
    <definedName name="_xlnm.Print_Titles" localSheetId="1">'Zał.2'!$1:$3</definedName>
    <definedName name="_xlnm.Print_Titles" localSheetId="3">'Zał.4'!$1:$2</definedName>
    <definedName name="_xlnm.Print_Titles" localSheetId="4">'Zał.5'!$1:$2</definedName>
  </definedNames>
  <calcPr fullCalcOnLoad="1"/>
</workbook>
</file>

<file path=xl/sharedStrings.xml><?xml version="1.0" encoding="utf-8"?>
<sst xmlns="http://schemas.openxmlformats.org/spreadsheetml/2006/main" count="1525" uniqueCount="432">
  <si>
    <t>Wyszczególnienie</t>
  </si>
  <si>
    <t>Dział</t>
  </si>
  <si>
    <t>Rozdział</t>
  </si>
  <si>
    <t>Treść</t>
  </si>
  <si>
    <t>Rolnictwo i łowiectwo</t>
  </si>
  <si>
    <t>Pozostała działalność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</si>
  <si>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</si>
  <si>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</si>
  <si>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</si>
  <si>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</si>
  <si>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</si>
  <si>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</si>
  <si>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Bezpieczeństwo publiczne i ochrona przeciwpożarowa</t>
  </si>
  <si>
    <t>Obrona cywilna</t>
  </si>
  <si>
    <t>Straż Miejska</t>
  </si>
  <si>
    <t>Wpływy z podatku dochodowego od osób fizycznych</t>
  </si>
  <si>
    <t>Udziały gmin w podatkach stanowiących dochód budżetu państwa</t>
  </si>
  <si>
    <t>Różne rozliczenia</t>
  </si>
  <si>
    <t>Część wyrównawcza subwencji ogólnej dla gmin</t>
  </si>
  <si>
    <t>Część równoważąca subwencji ogólnej dla gmin</t>
  </si>
  <si>
    <t>Oświata i wychowanie</t>
  </si>
  <si>
    <t>Szkoły podstawowe</t>
  </si>
  <si>
    <t>Gimnazja</t>
  </si>
  <si>
    <t>851</t>
  </si>
  <si>
    <t>Ochrona zdrowia</t>
  </si>
  <si>
    <t>85154</t>
  </si>
  <si>
    <t>Przeciwdziałanie alkoholizmowi</t>
  </si>
  <si>
    <t>Pomoc społeczna</t>
  </si>
  <si>
    <t>Ośrodki pomocy społecznej</t>
  </si>
  <si>
    <t>Usługi opiekuńcze i specjalistyczne usługi opiekuńcze</t>
  </si>
  <si>
    <t>Gospodarka komunalna i ochrona środowiska</t>
  </si>
  <si>
    <t>Wpływy z różnych opłat</t>
  </si>
  <si>
    <t>Wpływy z usług</t>
  </si>
  <si>
    <t>Pozostałe odsetki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</si>
  <si>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</si>
  <si>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</si>
  <si>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</si>
  <si>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</si>
  <si>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</si>
  <si>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</si>
  <si>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</si>
  <si>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</si>
  <si>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</si>
  <si>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Wpływy z opłaty eksploatacyjnej</t>
  </si>
  <si>
    <t>Podatek dochodowy od osób fizycznych</t>
  </si>
  <si>
    <t>Podatek dochodowy od osób prawnych</t>
  </si>
  <si>
    <t>Subwencje ogólne z budżetu państwa</t>
  </si>
  <si>
    <t>0480</t>
  </si>
  <si>
    <t>Wpływy z opłat za zezwolenia na sprzedaż alkoholu</t>
  </si>
  <si>
    <t>Wpływy z różnych dochodów</t>
  </si>
  <si>
    <t>Wpływy z opłaty produktowej</t>
  </si>
  <si>
    <t>Spółki wodne</t>
  </si>
  <si>
    <t>Zakup usług pozostałych</t>
  </si>
  <si>
    <t>Izby rolnicze</t>
  </si>
  <si>
    <t>Zakup materiałów i wyposażenia</t>
  </si>
  <si>
    <t>Wytwarzanie i zaopatrywanie w energię elektryczną, gaz i wodę</t>
  </si>
  <si>
    <t>Dostarczanie wody</t>
  </si>
  <si>
    <t>Wydatki inwestycyjne jednostek budżetowych</t>
  </si>
  <si>
    <t>Zakup usług remontowych</t>
  </si>
  <si>
    <t>Zakup energii</t>
  </si>
  <si>
    <t>Podróże służbowe krajowe</t>
  </si>
  <si>
    <t>Różne opłaty i składki</t>
  </si>
  <si>
    <t>Opłaty na rzecz budżetów jednostek samorządu terytorialnego</t>
  </si>
  <si>
    <t>Działalność usługowa</t>
  </si>
  <si>
    <t>Plany zagospodarowania przestrzennego</t>
  </si>
  <si>
    <t>Prace geodezyjne i kartograficzne (nieinwestycyjne)</t>
  </si>
  <si>
    <t>Cmentarze</t>
  </si>
  <si>
    <t>Wynagrodzenia osobowe pracowników</t>
  </si>
  <si>
    <t>Składki na ubezpieczenia społeczne</t>
  </si>
  <si>
    <t>Składki na Fundusz Pracy</t>
  </si>
  <si>
    <t>Rady gmin (miast i miast na prawach powiatu)</t>
  </si>
  <si>
    <t>Urzędy gmin (miast i miast na prawach powiatu)</t>
  </si>
  <si>
    <t>Dodatkowe wynagrodzenie roczne</t>
  </si>
  <si>
    <t>Wpłaty na Państwowy Fundusz Rehabilitacji Osób Niepełnosprawnych</t>
  </si>
  <si>
    <t>Wynagrodzenia bezosobowe</t>
  </si>
  <si>
    <t>Zakup usług zdrowotnych</t>
  </si>
  <si>
    <t>Podróże służbowe zagraniczne</t>
  </si>
  <si>
    <t>Odpisy na zakładowy fundusz świadczeń socjalnych</t>
  </si>
  <si>
    <t>Wydatki na zakupy inwestycyjne jednostek budżetowych</t>
  </si>
  <si>
    <t>Ochotnicze straże pożarne</t>
  </si>
  <si>
    <t>Pobór podatków, opłat i niepodatkowych należności budżetowych</t>
  </si>
  <si>
    <t>Wynagrodzenia agencyjno-prowizyjne</t>
  </si>
  <si>
    <t>Obsługa długu publicznego</t>
  </si>
  <si>
    <t>Rezerwy ogólne i celowe</t>
  </si>
  <si>
    <t>Rezerwy</t>
  </si>
  <si>
    <t>Zakup środków żywności</t>
  </si>
  <si>
    <t>Dowożenie uczniów do szkół</t>
  </si>
  <si>
    <t>Dokształcanie i doskonalenie nauczycieli</t>
  </si>
  <si>
    <t>Zwalczanie narkomanii</t>
  </si>
  <si>
    <t>Świadczenia społeczne</t>
  </si>
  <si>
    <t>Składki na ubezpieczenie zdrowotne</t>
  </si>
  <si>
    <t>Dodatki mieszkaniowe</t>
  </si>
  <si>
    <t>Edukacyjna opieka wychowawcza</t>
  </si>
  <si>
    <t>Pomoc materialna dla uczniów</t>
  </si>
  <si>
    <t>Stypendia różne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</si>
  <si>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</si>
  <si>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</si>
  <si>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</si>
  <si>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</si>
  <si>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</si>
  <si>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</si>
  <si>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</si>
  <si>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Zadania w zakresie kinematografii</t>
  </si>
  <si>
    <t>Dotacja podmiotowa z budżetu dla samorządowej instytucji kultury</t>
  </si>
  <si>
    <t>Pozostałe zadania w zakresie kultury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</si>
  <si>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</si>
  <si>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</si>
  <si>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</si>
  <si>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</si>
  <si>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</si>
  <si>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Dochody</t>
  </si>
  <si>
    <t>Wydatki</t>
  </si>
  <si>
    <t>ZAKŁAD WODOCIĄGÓW I KANALIZACJI W PACZKOWIE</t>
  </si>
  <si>
    <t>Przychody</t>
  </si>
  <si>
    <t>Suma bilansowa</t>
  </si>
  <si>
    <t>ogółem</t>
  </si>
  <si>
    <t>w tym :</t>
  </si>
  <si>
    <t>w tym:</t>
  </si>
  <si>
    <t xml:space="preserve"> dotacje z budżetu</t>
  </si>
  <si>
    <t>wynagrodzenia i pochodne od wynagrodzeń</t>
  </si>
  <si>
    <t>inwestycje</t>
  </si>
  <si>
    <t>wpłaty do budżetu</t>
  </si>
  <si>
    <t>bieżące</t>
  </si>
  <si>
    <t>inwestycyjne</t>
  </si>
  <si>
    <t>Ścieki</t>
  </si>
  <si>
    <t>Razem</t>
  </si>
  <si>
    <t>GMINNE CENTRUM SPORTU I REKREACJI W PACZKOWIE</t>
  </si>
  <si>
    <t>Sport</t>
  </si>
  <si>
    <t>Zadania</t>
  </si>
  <si>
    <t>Ochrona zabytków i opieka nad zabytkami</t>
  </si>
  <si>
    <t>Plan ogółem</t>
  </si>
  <si>
    <t>Przedszkola</t>
  </si>
  <si>
    <t>Różne wydatki na rzecz osób fizycznych</t>
  </si>
  <si>
    <t>Plan zad. zlecone</t>
  </si>
  <si>
    <t>Różne rozliczenia finansowe</t>
  </si>
  <si>
    <t>Rekompensaty utraconych dochodów w podatkach i opłatach lokalnych</t>
  </si>
  <si>
    <t>Szkolenia pracowników niebędących członkami korpusu służby cywilnej</t>
  </si>
  <si>
    <t>Zakup akcesoriów komputerowych, w tym programów i licencji</t>
  </si>
  <si>
    <t>Promocja jednostek samorządu terytorialnego</t>
  </si>
  <si>
    <t>Koszty postępowania sądowego i prokuratorskiego</t>
  </si>
  <si>
    <t>Oddziały przedszkolne w szkołach podstawowych</t>
  </si>
  <si>
    <t>Pozostałe zadania w zakresie polityki społecznej</t>
  </si>
  <si>
    <t>Plan</t>
  </si>
  <si>
    <t>Obrona narodowa</t>
  </si>
  <si>
    <t>Pozostałe wydatki obronne</t>
  </si>
  <si>
    <t>Dochody od osób prawnych, od osób fizycznych i od innych jednostek</t>
  </si>
  <si>
    <t>nieposiadających osobowości prawnej oraz wydatki związane z ich</t>
  </si>
  <si>
    <t>poborem</t>
  </si>
  <si>
    <t>Wpływy z podatku rolnego, podatku leśnego, podatku od czynności</t>
  </si>
  <si>
    <t>cywilnoprawnych, podatków i opłat lokalnych od osób prawnych i innych</t>
  </si>
  <si>
    <t>jednostek organizacyjnych</t>
  </si>
  <si>
    <t>Wpływy z innych opłat stanowiących dochody jednostek samorządu</t>
  </si>
  <si>
    <t>terytorialnego na podstawie ustaw</t>
  </si>
  <si>
    <t>terytorialnego</t>
  </si>
  <si>
    <t>Par.</t>
  </si>
  <si>
    <t>Dochody z najmu i dzierżawy składników majątkowych Skarbu Państwa,</t>
  </si>
  <si>
    <t>sektora finansów publicznych oraz innych umów o podobnym charakterze</t>
  </si>
  <si>
    <t>Wpływy z opłat za zarząd, użytkowanie i użytkowanie wieczyste</t>
  </si>
  <si>
    <t>nieruchomości</t>
  </si>
  <si>
    <t>Wpływy z innych lokalnych opłat pobieranych przez jednostki samorządu</t>
  </si>
  <si>
    <t>terytorialnego na podstawie odrębnych ustaw</t>
  </si>
  <si>
    <t>Wpływy z tytułu przekształcenia prawa użytkowania wieczystego</t>
  </si>
  <si>
    <t>przysługującego osobom fizycznym w prawo własności</t>
  </si>
  <si>
    <t>Podatek od działalności gospodarczej osób fizycznych, opłacany w formie</t>
  </si>
  <si>
    <t>karty podatkowej</t>
  </si>
  <si>
    <t>Budowa SUW w Paczkowie</t>
  </si>
  <si>
    <t>garażowe</t>
  </si>
  <si>
    <t>kserograficznych</t>
  </si>
  <si>
    <t>sektora finansów publicznych</t>
  </si>
  <si>
    <t>Dotacje celowe przekazane dla powiatu na zadania bieżące realizowane na</t>
  </si>
  <si>
    <t>Dotacja celowa z budżetu na finansowanie lub dofinansowanie zadań</t>
  </si>
  <si>
    <t>zleconych do realizacji stowarzyszeniom</t>
  </si>
  <si>
    <t>pobranych w nadmiernej wysokości</t>
  </si>
  <si>
    <t>Zakup usług przez jednostki samorządu terytorialnego od innych jednostek</t>
  </si>
  <si>
    <t>samorządu terytorialnego</t>
  </si>
  <si>
    <t>finansów publicznych</t>
  </si>
  <si>
    <t>Dotacje celowe z budżetu na finansowanie lub dofinansowanie prac</t>
  </si>
  <si>
    <t>remontowych i konserwatorskich obiektów zabytkowych przekazane</t>
  </si>
  <si>
    <t>jednostkom niezaliczanym do sektora finansów publicznych</t>
  </si>
  <si>
    <t>Paczkowie</t>
  </si>
  <si>
    <t>Opłata od posiadania psów</t>
  </si>
  <si>
    <t>Środki na dofinansowanie własnych inwestycji gmin (związków gmin),</t>
  </si>
  <si>
    <t>powiatów (związków powiatów), samorządów województw, pozyskane z</t>
  </si>
  <si>
    <t>innych źródeł</t>
  </si>
  <si>
    <t>Dotacje celowe otrzymane z budżetu państwa na realizację zadań bieżących z</t>
  </si>
  <si>
    <t>(związkom gmin) ustawami</t>
  </si>
  <si>
    <t>Wpłaty z tytułu odpłatnego nabycia prawa własności oraz prawa użytkowania</t>
  </si>
  <si>
    <t>wieczystego nieruchomości</t>
  </si>
  <si>
    <t>Urzędy naczelnych organów władzy państwowej, kontroli i ochrony prawa</t>
  </si>
  <si>
    <t>oraz sądownictwa</t>
  </si>
  <si>
    <t>Wpływy z podatku rolnego, podatku leśnego, podatku od spadków i darowizn,</t>
  </si>
  <si>
    <t>osób fizycznych</t>
  </si>
  <si>
    <t>Część oświatowa subwencji ogólnej dla jednostek samorządu terytorialnego</t>
  </si>
  <si>
    <t>Dotacje celowe otrzymane z budżetu państwa na realizację własnych zadań</t>
  </si>
  <si>
    <t>na ubezpieczenia emerytalne i rentowe z ubezpieczenia społecznego</t>
  </si>
  <si>
    <t>świadczenia z pomocy społecznej, niektóre świadczenia rodzinne oraz za</t>
  </si>
  <si>
    <t>Zasiłki i pomoc w naturze oraz składki na ubezpieczenia emerytalne i rentowe</t>
  </si>
  <si>
    <t>Wpływy i wydatki związane z gromadzeniem środków z opłat produktowych</t>
  </si>
  <si>
    <t>Środki na dofinansowanie własnych zadań bieżących gmin (związków gmin),</t>
  </si>
  <si>
    <t>Zasiłki stałe</t>
  </si>
  <si>
    <t>dochody bieżące</t>
  </si>
  <si>
    <t>dochody majątkowe</t>
  </si>
  <si>
    <t>Grzywny, mandaty i inne kary pieniężne od osób fizycznych</t>
  </si>
  <si>
    <t>wydatki bieżące</t>
  </si>
  <si>
    <t>wydatki majątkowe</t>
  </si>
  <si>
    <t>Opłaty za administrowanie i czynsze za budynki, lokale i pomieszczenia</t>
  </si>
  <si>
    <t>Zakup materiałów papierniczych do sprzętu drukarskiego i urządzeń</t>
  </si>
  <si>
    <t>Obsługa papierów wartościowych, kredytów i pożyczek jednostek samorządu</t>
  </si>
  <si>
    <t>Odsetki od samorządowych papierów wartościowych lub zaciągniętych przez</t>
  </si>
  <si>
    <t>jednostkę samorządu terytorialnego kredytów i pożyczek</t>
  </si>
  <si>
    <t>Dotacja celowa z budżetu dla pozostałych jednostek zaliczanych do sektora</t>
  </si>
  <si>
    <t>Dotacja podmiotowa z budżetu dla niepublicznej jednostki systemu oświaty</t>
  </si>
  <si>
    <t>Dotacje celowe przekazane do samorządu województwa na inwestycje i</t>
  </si>
  <si>
    <t>zakupy inwestycyjne realizowane na podstawie porozumień (umów) między</t>
  </si>
  <si>
    <t>jednostkami samorządu terytorialnego</t>
  </si>
  <si>
    <t>podstawie porozumień (umów) między jednostkami samorządu terytorialnego</t>
  </si>
  <si>
    <t>Modernizacja drogi ul. Chrobrego w Paczkowie</t>
  </si>
  <si>
    <t>Modernizacja mostu ul. Akacjowa w Paczkowie</t>
  </si>
  <si>
    <t>Przebudowa Drogi Gminnej w Kamienicy</t>
  </si>
  <si>
    <t>Przejęcie drogi ul. Dworcowa w Paczkowie</t>
  </si>
  <si>
    <t>Nabycie gruntu i budynku od Kółka Rolniczego w Paczkowie</t>
  </si>
  <si>
    <t>Budowa cmentarza komunalnego w Paczkowie</t>
  </si>
  <si>
    <t>Wykup gruntu - Remiza Wilamowa</t>
  </si>
  <si>
    <t>Remont dachu w PP nr 3 w Paczkowie</t>
  </si>
  <si>
    <t>Wykonanie instalacji odgromowej PP w Dziewiętlicach</t>
  </si>
  <si>
    <t>Opolska eSzkoła, szkołą ku przyszłości</t>
  </si>
  <si>
    <t>Modernizacja i rozbudowa miejskiej sieci kanalizacyjnej w Paczkowie</t>
  </si>
  <si>
    <t>Oświetlenie ulicy Dworcowa w Paczkowie</t>
  </si>
  <si>
    <t>Fundusz Sołecki</t>
  </si>
  <si>
    <t>Zmiana sposobu użytkowania części pomieszczeń byłego przedszkola na</t>
  </si>
  <si>
    <t>Wiejski Dom Ludowy w Kozielnie</t>
  </si>
  <si>
    <t>Remont konserwatorski i adaptacja na działalność kulturalną Domu Kata w</t>
  </si>
  <si>
    <t>Paczkowie, w celu zwiększenia roli zabytków w rozwoju kultury i turystyki</t>
  </si>
  <si>
    <t>Rewitalizacja płyty Rynku w Paczkowie</t>
  </si>
  <si>
    <t>Ścieżka widokowa - rewaloryzacja trzech baszt oraz odcinka kurtyny w</t>
  </si>
  <si>
    <t>Wieże Paczkowa - rewaloryzacja i adaptacja wież bramnych: Wrocławskiej,</t>
  </si>
  <si>
    <t>Kłodzkiej i Ząbkowickiej w Paczkowie</t>
  </si>
  <si>
    <t>Modernizacja Stadionu Miejskiego</t>
  </si>
  <si>
    <t>Moje boisko - Orlik 2012</t>
  </si>
  <si>
    <t>spoza sektora finansów publicznych</t>
  </si>
  <si>
    <t>Stan środków obrotowych na 01.01.2010r.</t>
  </si>
  <si>
    <t>Jednostki</t>
  </si>
  <si>
    <t>R.S. Dziewiętlice</t>
  </si>
  <si>
    <t>R.S. Frydrychów</t>
  </si>
  <si>
    <t>R.S. Gościce</t>
  </si>
  <si>
    <t>R.S. Kamienica</t>
  </si>
  <si>
    <t>R.S. Kozielno</t>
  </si>
  <si>
    <t>R.S. Lisie Kąty</t>
  </si>
  <si>
    <t>R.S. Ścibórz</t>
  </si>
  <si>
    <t>R.S. St. Paczków</t>
  </si>
  <si>
    <t>R.S. Trzeboszowice</t>
  </si>
  <si>
    <t>R.S. Ujeżdziec</t>
  </si>
  <si>
    <t>R.S. Unikowice</t>
  </si>
  <si>
    <t>R.S. Wilamowa</t>
  </si>
  <si>
    <t>Projekt p.n. "Remont konserwatorski i adaptacja na działalność kulturalną Domu Kata w Paczkowie w celu zwiększenia roli zabytków w rozwoju kultury i turystyki". Oś priorytetowa RPOP.05.00.00 Infrastruktura społeczna i szkolnictwo wyższe. Działania RPOP.05.03.00 Rozwój kultury oraz ochrona dziedzictwa kulturowego.</t>
  </si>
  <si>
    <t>Projekt p.n. "Zmiana sposobu użytkowania części pomieszczeń byłego przedszkola na Wiejski Dom Ludowy w Kozielnie". Oś priorytetowa 3 Jakość  życia na obszarach wiejskich i różnicowanie gospodarki wiejskiej. Działanie 313.322.323 Odnowa i rozwój wsi.</t>
  </si>
  <si>
    <t>Projekt p.n. Forum Sportowo-rekreacyjne Paczków Javornik Nr rej. PL.3.22/3.3.07/08.00131.Oś priorytetowa 3. Wspieranie współpracy społeczności lokalnych. Dziedzina 3.2 Wspieranie przedsięwzięć kulturalnych, rekreacyjno-edukacyjnych oraz inicjatyw społecznych.</t>
  </si>
  <si>
    <t xml:space="preserve">Projekt p.n. Modernizacja i rozbudowa miejskiej sieci kanalizacyjnej w Paczkowie. Działanie 4.1 Infrastruktura wodno – ściekowa i gospodarka odpadami.
</t>
  </si>
  <si>
    <t>Zakup samochodu pożarniczego</t>
  </si>
  <si>
    <t>Wydatki ogółem</t>
  </si>
  <si>
    <t>jednostek samorządu terytorialnego lub innych jednostek zaliczanych do</t>
  </si>
  <si>
    <t>zakresu administracji rządowej oraz innych zadań zleconych gminie</t>
  </si>
  <si>
    <t>Dotacje celowe otrzymane z budżetu państwa na realizację inwestycji i</t>
  </si>
  <si>
    <t>zakupów inwestycyjnych własnych gmin (związków gmin)</t>
  </si>
  <si>
    <t>Starostwa powiatowe</t>
  </si>
  <si>
    <t>Wpływy ze zwrotów dotacji oraz płatności, w tym wykorzystanych niezgodnie</t>
  </si>
  <si>
    <t>z przeznaczeniem lub wykorzystanych z naruszeniem procedur, o których</t>
  </si>
  <si>
    <t>mowa w art. 184 ustawy, pobranych nienależnie lub w nadmiernej wysokości</t>
  </si>
  <si>
    <t>Wybory Prezydenta Rzeczypospolitej Polskiej</t>
  </si>
  <si>
    <t>podatku od czynności cywilno-prawnych oraz podatków i opłat lokalnych od</t>
  </si>
  <si>
    <t>Wpływy do budżetu nadwyżki środków obrotowych samorządowego zakładu</t>
  </si>
  <si>
    <t>budżetowego</t>
  </si>
  <si>
    <t>bieżących gmin (związków gmin)</t>
  </si>
  <si>
    <t>Świadczenia rodzinne, świadczenia z funduszu alimentacyjneego oraz składki</t>
  </si>
  <si>
    <t>Dochody jednostek samorządu terytorialnego związane z realizacją zadań z</t>
  </si>
  <si>
    <t>zakresu administracji rządowej oraz innych zadań zleconych ustawami</t>
  </si>
  <si>
    <t>Składki na ubezpieczenie zdrowotne opłacane za osoby pobierajace niektóre</t>
  </si>
  <si>
    <t>osoby uczestniczące w zajęciach w centrum integracji społecznej.</t>
  </si>
  <si>
    <t>Dotacje celowe w ramach programów finansowanych z udziałem środków</t>
  </si>
  <si>
    <t>europejskich oraz środków o których mowa w art.5 ust.1 pkt 3 oraz ust. 3 pkt 5</t>
  </si>
  <si>
    <t>i 6 ustawy, lub płatności w ramach budżetu środków europejskich</t>
  </si>
  <si>
    <t>Powiatowe urzędy pracy</t>
  </si>
  <si>
    <t>Dotacje celowe otrzymane z powiatu na zadania bieżące realizowane na</t>
  </si>
  <si>
    <t>Wpływy z tytułu pomocy finansowej udzielanej między jednostkami</t>
  </si>
  <si>
    <t>samorządu terytorialnego na dofinansowanie własnych zadań bieżących</t>
  </si>
  <si>
    <t>europejskich oraz środków, o których mowa w art.5 ust.1 pkt. 3 oraz ust. 3 pkt</t>
  </si>
  <si>
    <t>5 i 6 ustawy, lub płatności w ramach budżetu środków europejskich</t>
  </si>
  <si>
    <t>Wpływy i wydatki związane z gromadzeniem środków z opłat i kar za</t>
  </si>
  <si>
    <t>korzystanie ze środowiska</t>
  </si>
  <si>
    <t>Wpływy ze sprzedaży wyrobów</t>
  </si>
  <si>
    <t>samorządu terytorialnego na dofinansowanie własnych zadań inwestycyjnych i</t>
  </si>
  <si>
    <t>zakupów inwestycyjnych</t>
  </si>
  <si>
    <t>Wykonanie</t>
  </si>
  <si>
    <t>Wpłaty gmin na rzecz izb rolniczych w wysokości 2% uzyskanych wpływów z</t>
  </si>
  <si>
    <t>podatku rolnego</t>
  </si>
  <si>
    <t>Drogi publiczne powiatowe</t>
  </si>
  <si>
    <t>Usuwanie skutków klęsk żywiołowych</t>
  </si>
  <si>
    <t>Dotacje celowe przekazane gminie na zadania bieżące realizowane na</t>
  </si>
  <si>
    <t>Wydatki osobowe niezaliczone do wynagrodzeń</t>
  </si>
  <si>
    <t>Kary i odszkodowania wypłacane na rzecz osób prawnych i innych jednostek</t>
  </si>
  <si>
    <t>organizacyjnych</t>
  </si>
  <si>
    <t>Zakup usług dostępu do sieci Internet</t>
  </si>
  <si>
    <t>Opłaty z tytułu zakupu usług telekomunikacyjnych świadczonych w ruchomej</t>
  </si>
  <si>
    <t>publicznej sieci telefonicznej</t>
  </si>
  <si>
    <t>Opłata z tytułu zakupu usług telekomunikacyjnych świadczonych w</t>
  </si>
  <si>
    <t>stacjonarnej publicznej sieci telefonicznej.</t>
  </si>
  <si>
    <t>Odsetki od nieterminowych wpłat z tytułu pozostałych podatków i opłat</t>
  </si>
  <si>
    <t>Komendy powiatowe Policji</t>
  </si>
  <si>
    <t>Wpłaty jednostek na państwowy fundusz celowy</t>
  </si>
  <si>
    <t>Opłaty na rzecz budżetu państwa</t>
  </si>
  <si>
    <t>Zwrot dotacji oraz płatności, w tym  wykorzystanych niezgodnie z</t>
  </si>
  <si>
    <t>przeznaczeniem lub wykorzystanych z naruszeniem procedur, o których mowa</t>
  </si>
  <si>
    <t>w art. 184 ustawy, pobranych nienależnie lub w nadmiernej wysokości</t>
  </si>
  <si>
    <t>Odsetki od dotacji wykorzystanych niezgodnie z przeznaczeniem lub</t>
  </si>
  <si>
    <t>zleconych do realizacji pozostałym jednostkom nie zaliczanym do sektora</t>
  </si>
  <si>
    <t>Stypendia dla uczniów</t>
  </si>
  <si>
    <t>Ochrona powietrza atmosferycznego i klimatu</t>
  </si>
  <si>
    <t>Ochrona gleby i wód podziemnych</t>
  </si>
  <si>
    <t>Dotacja przedmiotowa z budżetu dla samorządowego zakładu budżetowego</t>
  </si>
  <si>
    <t>Budowa drogi do granicy państwa w Kamienicy</t>
  </si>
  <si>
    <t>Przebudowa drogi gminnej nr 107050 O w Gościcach</t>
  </si>
  <si>
    <t>Odbudowa kładki dla pieszych nr 63 działka nr 510/2, 505 w Dziewiętlicach</t>
  </si>
  <si>
    <t>Odbudowa kładki dla pieszych nr 64 działka nr 510/2, 505 w Dziewiętlicach</t>
  </si>
  <si>
    <t>Remont dachu budynku przy ul. Kościuszki 4 w Paczkowie</t>
  </si>
  <si>
    <t>Remont remizy OSP w Dziewietlicach</t>
  </si>
  <si>
    <t>Wymiana kotła c.o. w budynku Przedszkola Publicznego w Starym Paczkowie</t>
  </si>
  <si>
    <t>Budowa szamba w Dziewiętlicach 22</t>
  </si>
  <si>
    <t>Przyłącza kanalizacyjne do budynków komunalnych ul. Kościuszki, Wesoła i 3</t>
  </si>
  <si>
    <t>Maja</t>
  </si>
  <si>
    <t>Zakup pojemników specjalistycznych do odpadów niebezpiecznych</t>
  </si>
  <si>
    <t>Termomodernizacja buddynku PSP Nr 3 w Paczkowie</t>
  </si>
  <si>
    <t>Termomodernizacja budynku PSP w Kamienicy</t>
  </si>
  <si>
    <t>Wymiana rur azbestowych w sieciach wodociągowych Wilamowa</t>
  </si>
  <si>
    <t>Modernizacja nawierzchni placu przy Świetlicy wiejskiej w Dziewiętlicach</t>
  </si>
  <si>
    <t>Rewitalizacja murów obronnych, wież bramnych, plant miejskich oraz</t>
  </si>
  <si>
    <t>budynku głównego i wieży ratusza w Paczkowie</t>
  </si>
  <si>
    <r>
      <t xml:space="preserve">% wyk. </t>
    </r>
    <r>
      <rPr>
        <b/>
        <i/>
        <sz val="8"/>
        <rFont val="Times New Roman"/>
        <family val="1"/>
      </rPr>
      <t>(kol.6/5)</t>
    </r>
  </si>
  <si>
    <t>Opolska Szkoła, szkołą ku przyszłości</t>
  </si>
  <si>
    <r>
      <t xml:space="preserve">% wyk. </t>
    </r>
    <r>
      <rPr>
        <b/>
        <i/>
        <sz val="9"/>
        <rFont val="Times New Roman"/>
        <family val="1"/>
      </rPr>
      <t>(kol.6/5)</t>
    </r>
  </si>
  <si>
    <r>
      <t xml:space="preserve">% wyk. </t>
    </r>
    <r>
      <rPr>
        <b/>
        <i/>
        <sz val="9"/>
        <rFont val="Times New Roman"/>
        <family val="1"/>
      </rPr>
      <t>(kol.8/5)</t>
    </r>
  </si>
  <si>
    <t>x</t>
  </si>
  <si>
    <t>0580</t>
  </si>
  <si>
    <t>Grzywny i inne kary pieniężne od osób prawnych i innych jednostek organizacyjnych</t>
  </si>
  <si>
    <t>Plan po zmianach</t>
  </si>
  <si>
    <t>Prognoza na lata spłaty*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</si>
  <si>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</si>
  <si>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</si>
  <si>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</si>
  <si>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</si>
  <si>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</si>
  <si>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</si>
  <si>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</si>
  <si>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</si>
  <si>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</si>
  <si>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I.</t>
  </si>
  <si>
    <t>Ogółem dochody, w tym:</t>
  </si>
  <si>
    <t>1.</t>
  </si>
  <si>
    <t>2.</t>
  </si>
  <si>
    <t>dochody majątkowe, w tym:</t>
  </si>
  <si>
    <t>3.</t>
  </si>
  <si>
    <t>- dochody ze sprzedaży majątku</t>
  </si>
  <si>
    <t>II. Ogółem przychody, w tym:</t>
  </si>
  <si>
    <t>4.</t>
  </si>
  <si>
    <t>kredyty i pożyczki</t>
  </si>
  <si>
    <t>5.</t>
  </si>
  <si>
    <t>sprzedaż papierów wartościowych</t>
  </si>
  <si>
    <t>6.</t>
  </si>
  <si>
    <t>prywatyzacja majątku</t>
  </si>
  <si>
    <t>7.</t>
  </si>
  <si>
    <t>nadwyżka budżetu</t>
  </si>
  <si>
    <t>8.</t>
  </si>
  <si>
    <t>wolne środki</t>
  </si>
  <si>
    <t>9.</t>
  </si>
  <si>
    <t>spłata pożyczek udzielonych</t>
  </si>
  <si>
    <t>III. Ogółem wydatki, w tym:</t>
  </si>
  <si>
    <t>10.</t>
  </si>
  <si>
    <t>wydatki bieżące, w tym:</t>
  </si>
  <si>
    <t>11.</t>
  </si>
  <si>
    <t>- potencjalne spłaty kwot wynikających z poręczeń oraz gwarancji</t>
  </si>
  <si>
    <t>12.</t>
  </si>
  <si>
    <t>- odsetki od kredytów i pożyczek - art. 89 ust.1 i art. 90 ufp</t>
  </si>
  <si>
    <t>13.</t>
  </si>
  <si>
    <t>- odsetki i dyskonto od wyemitowanych papierów wartościowych - art. 89 ust. 1 i art. 90 ufp</t>
  </si>
  <si>
    <t>14.</t>
  </si>
  <si>
    <t>IV. Ogółem rozchody, w tym:</t>
  </si>
  <si>
    <t>15.</t>
  </si>
  <si>
    <t>raty spłat kredytów i pożyczek - art. 89 ust. 1 pkt 2-4 i art. 90 ufp</t>
  </si>
  <si>
    <t>16.</t>
  </si>
  <si>
    <t>wykup wyemitowanych papierów wartościowych  art. 89 ust. 1 pkt 2-4 i art. 90 ufp</t>
  </si>
  <si>
    <t>17.</t>
  </si>
  <si>
    <t xml:space="preserve">pozostałe rozchody </t>
  </si>
  <si>
    <t>V. Wynik operacyjny (I.1-III.10)</t>
  </si>
  <si>
    <t>VI. Wskaźnik pokrycia wydatków bieżących dochodami bieżącymi 
(I.1 : III.10)</t>
  </si>
  <si>
    <t>VII. Łączne raty spłat kredytów i pożyczek wraz z odsetkami, wykup papierów wartościowych wraz z odsetkami i dyskontem, potencjalne spłaty kwot poręczeń oraz gwarancji (art.169 ust. 1 ufp z 2005 r.) (11+12+13+15+16), w tym:</t>
  </si>
  <si>
    <t>18.</t>
  </si>
  <si>
    <t>spłata wnioskowanego kredytu lub pożyczki, wykup papierów wartościowych, z tego:</t>
  </si>
  <si>
    <t>19.</t>
  </si>
  <si>
    <t>- spłata rat kapitałowych</t>
  </si>
  <si>
    <t>20.</t>
  </si>
  <si>
    <t>- spłata odsetek</t>
  </si>
  <si>
    <t>VIII. Wskaźnik w % liczony wg art. 169 ufp z 2005 r.</t>
  </si>
  <si>
    <t>IX. Kwota wyłączeń na podstawie art. 169 ust. 3 ufp z 2005 r., art. 243 ust. 3 ufp</t>
  </si>
  <si>
    <t>X. Wskaźnik w % liczony po uwzględnieniu wyłączeń (wg art. 169 ust. 3 ufp z 2005 r., art. 243 ust. 3 ufp )</t>
  </si>
  <si>
    <t>21.</t>
  </si>
  <si>
    <t>zobowiązania wymagalne</t>
  </si>
  <si>
    <t>XII. Wskaźnik w % liczony wg art. 170 ufp z 2005 r.</t>
  </si>
  <si>
    <t>XIII. Kwota wyłączeń na podstawie art. 170 ust. 3 ufp z 2005 r.</t>
  </si>
  <si>
    <t>XIV. Wskaźnik w % liczony po uwzględnieniu wyłączeń (wg art. 170 ufp z 2005 r.)</t>
  </si>
  <si>
    <t>Stan środków obrotowych na 30.06.2010r.</t>
  </si>
  <si>
    <t>L.p.</t>
  </si>
  <si>
    <t>Rodzaj zobowiązania</t>
  </si>
  <si>
    <t>2013r.</t>
  </si>
  <si>
    <t>2014r.</t>
  </si>
  <si>
    <t>2015r.</t>
  </si>
  <si>
    <t>2016r.</t>
  </si>
  <si>
    <t>2017r.</t>
  </si>
  <si>
    <t>2018r.</t>
  </si>
  <si>
    <t xml:space="preserve"> 30.06.2010r.</t>
  </si>
  <si>
    <t>Kredyt w BS Łubniany               2.690.000 PLN</t>
  </si>
  <si>
    <t>Kredyt w PKO BP S.A.O/Katowice             3.470.000 PLN</t>
  </si>
  <si>
    <t>Kredyt w BOŚ SA 1.800.000 PLN</t>
  </si>
  <si>
    <t>Obligacje PKO BP SA            2.500.000 PLN</t>
  </si>
  <si>
    <t>Pożyczka WFOŚiGW             1.900.000 PLN                .</t>
  </si>
  <si>
    <t>1</t>
  </si>
  <si>
    <t>2</t>
  </si>
  <si>
    <t>3</t>
  </si>
  <si>
    <t>4</t>
  </si>
  <si>
    <t>* dane w tys. PLN</t>
  </si>
  <si>
    <t>XI. Dług jednostki samorzadu terytorialnego, w tym:</t>
  </si>
  <si>
    <t>RAZEM</t>
  </si>
  <si>
    <t>Kredyt BZ WBK SA 2.200.000 PLN</t>
  </si>
  <si>
    <t>Zobowiązania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</si>
</sst>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0.00"/>
    <numFmt numFmtId="174" formatCode="00000"/>
    <numFmt numFmtId="175" formatCode="??0.00"/>
    <numFmt numFmtId="176" formatCode="0000"/>
    <numFmt numFmtId="177" formatCode="????"/>
    <numFmt numFmtId="178" formatCode="???"/>
    <numFmt numFmtId="179" formatCode="??,??0.00"/>
    <numFmt numFmtId="180" formatCode="?????"/>
    <numFmt numFmtId="181" formatCode="?,???,??0.00"/>
    <numFmt numFmtId="182" formatCode="???,??0.00"/>
    <numFmt numFmtId="183" formatCode="?"/>
    <numFmt numFmtId="184" formatCode="?0.00"/>
    <numFmt numFmtId="185" formatCode="??,???,??0.00"/>
    <numFmt numFmtId="186" formatCode="#,##0\ _z_ł"/>
    <numFmt numFmtId="187" formatCode="#,##0.00\ &quot;zł&quot;"/>
    <numFmt numFmtId="188" formatCode="###,###,###"/>
    <numFmt numFmtId="189" formatCode="#,##0.00\ _z_ł"/>
    <numFmt numFmtId="190" formatCode="#,##0\ &quot;zł&quot;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  <numFmt numFmtId="195" formatCode="#,##0.0"/>
  </numFmts>
  <fonts count="5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i/>
      <sz val="8"/>
      <color indexed="8"/>
      <name val="Arial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8" fillId="0" borderId="10" xfId="42" applyFont="1" applyBorder="1" applyAlignment="1">
      <alignment horizontal="center"/>
      <protection/>
    </xf>
    <xf numFmtId="0" fontId="6" fillId="0" borderId="10" xfId="42" applyFont="1" applyBorder="1" applyAlignment="1">
      <alignment horizontal="left" vertical="top"/>
      <protection/>
    </xf>
    <xf numFmtId="0" fontId="7" fillId="0" borderId="10" xfId="42" applyFont="1" applyBorder="1" applyAlignment="1">
      <alignment horizontal="left" vertical="top"/>
      <protection/>
    </xf>
    <xf numFmtId="178" fontId="6" fillId="0" borderId="10" xfId="42" applyNumberFormat="1" applyFont="1" applyBorder="1" applyAlignment="1">
      <alignment horizontal="center" vertical="top"/>
      <protection/>
    </xf>
    <xf numFmtId="180" fontId="7" fillId="0" borderId="10" xfId="42" applyNumberFormat="1" applyFont="1" applyBorder="1" applyAlignment="1">
      <alignment horizontal="center" vertical="top"/>
      <protection/>
    </xf>
    <xf numFmtId="0" fontId="8" fillId="0" borderId="10" xfId="0" applyFont="1" applyBorder="1" applyAlignment="1">
      <alignment horizontal="center"/>
    </xf>
    <xf numFmtId="177" fontId="7" fillId="0" borderId="10" xfId="42" applyNumberFormat="1" applyFont="1" applyBorder="1" applyAlignment="1">
      <alignment horizontal="center" vertical="top"/>
      <protection/>
    </xf>
    <xf numFmtId="187" fontId="6" fillId="0" borderId="10" xfId="42" applyNumberFormat="1" applyFont="1" applyBorder="1" applyAlignment="1">
      <alignment horizontal="right" vertical="top"/>
      <protection/>
    </xf>
    <xf numFmtId="187" fontId="7" fillId="0" borderId="10" xfId="42" applyNumberFormat="1" applyFont="1" applyBorder="1" applyAlignment="1">
      <alignment horizontal="right" vertical="top"/>
      <protection/>
    </xf>
    <xf numFmtId="187" fontId="8" fillId="0" borderId="10" xfId="42" applyNumberFormat="1" applyFont="1" applyBorder="1">
      <alignment/>
      <protection/>
    </xf>
    <xf numFmtId="0" fontId="11" fillId="0" borderId="0" xfId="0" applyFont="1" applyAlignment="1">
      <alignment/>
    </xf>
    <xf numFmtId="0" fontId="10" fillId="0" borderId="10" xfId="42" applyFont="1" applyBorder="1" applyAlignment="1">
      <alignment horizontal="left" vertical="top"/>
      <protection/>
    </xf>
    <xf numFmtId="187" fontId="10" fillId="0" borderId="10" xfId="42" applyNumberFormat="1" applyFont="1" applyBorder="1" applyAlignment="1">
      <alignment horizontal="right" vertical="top"/>
      <protection/>
    </xf>
    <xf numFmtId="0" fontId="12" fillId="0" borderId="10" xfId="42" applyFont="1" applyBorder="1" applyAlignment="1">
      <alignment horizontal="left" vertical="top"/>
      <protection/>
    </xf>
    <xf numFmtId="187" fontId="12" fillId="0" borderId="10" xfId="42" applyNumberFormat="1" applyFont="1" applyBorder="1" applyAlignment="1">
      <alignment horizontal="right" vertical="top"/>
      <protection/>
    </xf>
    <xf numFmtId="187" fontId="11" fillId="0" borderId="10" xfId="42" applyNumberFormat="1" applyFont="1" applyBorder="1">
      <alignment/>
      <protection/>
    </xf>
    <xf numFmtId="187" fontId="11" fillId="0" borderId="10" xfId="0" applyNumberFormat="1" applyFont="1" applyBorder="1" applyAlignment="1">
      <alignment/>
    </xf>
    <xf numFmtId="0" fontId="10" fillId="0" borderId="10" xfId="42" applyFont="1" applyBorder="1" applyAlignment="1">
      <alignment horizontal="right" vertical="top"/>
      <protection/>
    </xf>
    <xf numFmtId="172" fontId="10" fillId="0" borderId="10" xfId="42" applyNumberFormat="1" applyFont="1" applyBorder="1" applyAlignment="1">
      <alignment horizontal="center" vertical="top"/>
      <protection/>
    </xf>
    <xf numFmtId="0" fontId="11" fillId="0" borderId="10" xfId="42" applyFont="1" applyBorder="1" applyAlignment="1">
      <alignment horizontal="center"/>
      <protection/>
    </xf>
    <xf numFmtId="174" fontId="12" fillId="0" borderId="10" xfId="42" applyNumberFormat="1" applyFont="1" applyBorder="1" applyAlignment="1">
      <alignment horizontal="center" vertical="top"/>
      <protection/>
    </xf>
    <xf numFmtId="0" fontId="11" fillId="0" borderId="10" xfId="0" applyFont="1" applyBorder="1" applyAlignment="1">
      <alignment horizontal="center"/>
    </xf>
    <xf numFmtId="177" fontId="12" fillId="0" borderId="10" xfId="42" applyNumberFormat="1" applyFont="1" applyBorder="1" applyAlignment="1">
      <alignment horizontal="center" vertical="top"/>
      <protection/>
    </xf>
    <xf numFmtId="178" fontId="10" fillId="0" borderId="10" xfId="42" applyNumberFormat="1" applyFont="1" applyBorder="1" applyAlignment="1">
      <alignment horizontal="center" vertical="top"/>
      <protection/>
    </xf>
    <xf numFmtId="180" fontId="12" fillId="0" borderId="10" xfId="42" applyNumberFormat="1" applyFont="1" applyBorder="1" applyAlignment="1">
      <alignment horizontal="center" vertical="top"/>
      <protection/>
    </xf>
    <xf numFmtId="178" fontId="10" fillId="0" borderId="11" xfId="42" applyNumberFormat="1" applyFont="1" applyBorder="1" applyAlignment="1">
      <alignment horizontal="center" vertical="top"/>
      <protection/>
    </xf>
    <xf numFmtId="0" fontId="11" fillId="0" borderId="12" xfId="42" applyFont="1" applyBorder="1" applyAlignment="1">
      <alignment horizontal="center"/>
      <protection/>
    </xf>
    <xf numFmtId="0" fontId="11" fillId="0" borderId="13" xfId="42" applyFont="1" applyBorder="1" applyAlignment="1">
      <alignment horizontal="center"/>
      <protection/>
    </xf>
    <xf numFmtId="0" fontId="11" fillId="0" borderId="14" xfId="42" applyFont="1" applyBorder="1" applyAlignment="1">
      <alignment horizontal="center"/>
      <protection/>
    </xf>
    <xf numFmtId="180" fontId="12" fillId="0" borderId="15" xfId="42" applyNumberFormat="1" applyFont="1" applyBorder="1" applyAlignment="1">
      <alignment horizontal="center" vertical="top"/>
      <protection/>
    </xf>
    <xf numFmtId="0" fontId="11" fillId="0" borderId="16" xfId="42" applyFont="1" applyBorder="1" applyAlignment="1">
      <alignment horizontal="center"/>
      <protection/>
    </xf>
    <xf numFmtId="177" fontId="12" fillId="0" borderId="13" xfId="42" applyNumberFormat="1" applyFont="1" applyBorder="1" applyAlignment="1">
      <alignment horizontal="center" vertical="top"/>
      <protection/>
    </xf>
    <xf numFmtId="0" fontId="11" fillId="0" borderId="17" xfId="42" applyFont="1" applyBorder="1" applyAlignment="1">
      <alignment horizontal="center"/>
      <protection/>
    </xf>
    <xf numFmtId="0" fontId="11" fillId="0" borderId="18" xfId="42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42" applyFont="1" applyBorder="1" applyAlignment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187" fontId="13" fillId="0" borderId="10" xfId="0" applyNumberFormat="1" applyFont="1" applyBorder="1" applyAlignment="1">
      <alignment horizontal="center" vertical="center" wrapText="1"/>
    </xf>
    <xf numFmtId="187" fontId="10" fillId="0" borderId="10" xfId="42" applyNumberFormat="1" applyFont="1" applyBorder="1" applyAlignment="1">
      <alignment horizontal="right" vertical="center"/>
      <protection/>
    </xf>
    <xf numFmtId="187" fontId="12" fillId="0" borderId="10" xfId="42" applyNumberFormat="1" applyFont="1" applyBorder="1" applyAlignment="1">
      <alignment horizontal="right" vertical="center"/>
      <protection/>
    </xf>
    <xf numFmtId="187" fontId="11" fillId="0" borderId="10" xfId="42" applyNumberFormat="1" applyFont="1" applyBorder="1" applyAlignment="1">
      <alignment vertical="center"/>
      <protection/>
    </xf>
    <xf numFmtId="187" fontId="11" fillId="0" borderId="10" xfId="0" applyNumberFormat="1" applyFont="1" applyBorder="1" applyAlignment="1">
      <alignment vertical="center"/>
    </xf>
    <xf numFmtId="0" fontId="12" fillId="0" borderId="15" xfId="42" applyFont="1" applyBorder="1" applyAlignment="1">
      <alignment horizontal="left" vertical="top"/>
      <protection/>
    </xf>
    <xf numFmtId="187" fontId="12" fillId="0" borderId="15" xfId="42" applyNumberFormat="1" applyFont="1" applyBorder="1" applyAlignment="1">
      <alignment horizontal="right" vertical="top"/>
      <protection/>
    </xf>
    <xf numFmtId="0" fontId="10" fillId="0" borderId="15" xfId="42" applyFont="1" applyBorder="1" applyAlignment="1">
      <alignment horizontal="left" vertical="top"/>
      <protection/>
    </xf>
    <xf numFmtId="187" fontId="10" fillId="0" borderId="15" xfId="42" applyNumberFormat="1" applyFont="1" applyBorder="1" applyAlignment="1">
      <alignment horizontal="right" vertical="top"/>
      <protection/>
    </xf>
    <xf numFmtId="187" fontId="11" fillId="0" borderId="15" xfId="42" applyNumberFormat="1" applyFont="1" applyBorder="1">
      <alignment/>
      <protection/>
    </xf>
    <xf numFmtId="0" fontId="10" fillId="0" borderId="15" xfId="42" applyFont="1" applyBorder="1" applyAlignment="1">
      <alignment horizontal="right" vertical="top"/>
      <protection/>
    </xf>
    <xf numFmtId="178" fontId="10" fillId="0" borderId="15" xfId="42" applyNumberFormat="1" applyFont="1" applyBorder="1" applyAlignment="1">
      <alignment horizontal="center" vertical="top"/>
      <protection/>
    </xf>
    <xf numFmtId="0" fontId="11" fillId="0" borderId="15" xfId="42" applyFont="1" applyBorder="1" applyAlignment="1">
      <alignment horizontal="center"/>
      <protection/>
    </xf>
    <xf numFmtId="177" fontId="12" fillId="0" borderId="15" xfId="42" applyNumberFormat="1" applyFont="1" applyBorder="1" applyAlignment="1">
      <alignment horizontal="center" vertical="top"/>
      <protection/>
    </xf>
    <xf numFmtId="0" fontId="11" fillId="0" borderId="15" xfId="0" applyFont="1" applyBorder="1" applyAlignment="1">
      <alignment horizontal="center"/>
    </xf>
    <xf numFmtId="187" fontId="10" fillId="0" borderId="10" xfId="42" applyNumberFormat="1" applyFont="1" applyBorder="1" applyAlignment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187" fontId="13" fillId="0" borderId="10" xfId="0" applyNumberFormat="1" applyFont="1" applyBorder="1" applyAlignment="1">
      <alignment vertical="center"/>
    </xf>
    <xf numFmtId="0" fontId="14" fillId="0" borderId="1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187" fontId="14" fillId="0" borderId="0" xfId="0" applyNumberFormat="1" applyFont="1" applyFill="1" applyBorder="1" applyAlignment="1" applyProtection="1">
      <alignment horizontal="left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187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left" vertical="center" wrapText="1"/>
      <protection locked="0"/>
    </xf>
    <xf numFmtId="187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187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9" xfId="42" applyFont="1" applyBorder="1" applyAlignment="1">
      <alignment horizontal="center" vertical="center"/>
      <protection/>
    </xf>
    <xf numFmtId="0" fontId="10" fillId="0" borderId="20" xfId="42" applyFont="1" applyBorder="1" applyAlignment="1">
      <alignment horizontal="center" vertical="center"/>
      <protection/>
    </xf>
    <xf numFmtId="190" fontId="12" fillId="0" borderId="0" xfId="0" applyNumberFormat="1" applyFont="1" applyFill="1" applyBorder="1" applyAlignment="1" applyProtection="1">
      <alignment horizontal="left"/>
      <protection locked="0"/>
    </xf>
    <xf numFmtId="190" fontId="14" fillId="0" borderId="0" xfId="0" applyNumberFormat="1" applyFont="1" applyFill="1" applyBorder="1" applyAlignment="1" applyProtection="1">
      <alignment horizontal="right"/>
      <protection locked="0"/>
    </xf>
    <xf numFmtId="1" fontId="17" fillId="0" borderId="10" xfId="0" applyNumberFormat="1" applyFont="1" applyBorder="1" applyAlignment="1">
      <alignment horizontal="center" vertical="center" wrapText="1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10" fontId="10" fillId="0" borderId="10" xfId="42" applyNumberFormat="1" applyFont="1" applyBorder="1" applyAlignment="1">
      <alignment horizontal="right" vertical="center"/>
      <protection/>
    </xf>
    <xf numFmtId="10" fontId="12" fillId="0" borderId="10" xfId="42" applyNumberFormat="1" applyFont="1" applyBorder="1" applyAlignment="1">
      <alignment horizontal="right" vertical="center"/>
      <protection/>
    </xf>
    <xf numFmtId="10" fontId="11" fillId="0" borderId="10" xfId="0" applyNumberFormat="1" applyFont="1" applyBorder="1" applyAlignment="1">
      <alignment vertical="center"/>
    </xf>
    <xf numFmtId="187" fontId="13" fillId="0" borderId="10" xfId="42" applyNumberFormat="1" applyFont="1" applyBorder="1" applyAlignment="1">
      <alignment vertical="center"/>
      <protection/>
    </xf>
    <xf numFmtId="187" fontId="12" fillId="0" borderId="0" xfId="0" applyNumberFormat="1" applyFont="1" applyFill="1" applyBorder="1" applyAlignment="1" applyProtection="1">
      <alignment horizontal="right"/>
      <protection locked="0"/>
    </xf>
    <xf numFmtId="1" fontId="16" fillId="0" borderId="10" xfId="42" applyNumberFormat="1" applyFont="1" applyBorder="1" applyAlignment="1">
      <alignment horizontal="center" vertical="center"/>
      <protection/>
    </xf>
    <xf numFmtId="187" fontId="14" fillId="0" borderId="10" xfId="0" applyNumberFormat="1" applyFont="1" applyFill="1" applyBorder="1" applyAlignment="1" applyProtection="1">
      <alignment horizontal="right"/>
      <protection locked="0"/>
    </xf>
    <xf numFmtId="7" fontId="10" fillId="0" borderId="10" xfId="42" applyNumberFormat="1" applyFont="1" applyBorder="1" applyAlignment="1">
      <alignment horizontal="right" vertical="top"/>
      <protection/>
    </xf>
    <xf numFmtId="7" fontId="12" fillId="0" borderId="10" xfId="42" applyNumberFormat="1" applyFont="1" applyBorder="1" applyAlignment="1">
      <alignment horizontal="right" vertical="top"/>
      <protection/>
    </xf>
    <xf numFmtId="7" fontId="14" fillId="0" borderId="10" xfId="0" applyNumberFormat="1" applyFont="1" applyFill="1" applyBorder="1" applyAlignment="1" applyProtection="1">
      <alignment horizontal="right"/>
      <protection locked="0"/>
    </xf>
    <xf numFmtId="7" fontId="11" fillId="0" borderId="10" xfId="42" applyNumberFormat="1" applyFont="1" applyBorder="1">
      <alignment/>
      <protection/>
    </xf>
    <xf numFmtId="7" fontId="11" fillId="0" borderId="10" xfId="0" applyNumberFormat="1" applyFont="1" applyBorder="1" applyAlignment="1">
      <alignment/>
    </xf>
    <xf numFmtId="7" fontId="13" fillId="0" borderId="10" xfId="42" applyNumberFormat="1" applyFont="1" applyBorder="1">
      <alignment/>
      <protection/>
    </xf>
    <xf numFmtId="7" fontId="12" fillId="0" borderId="10" xfId="0" applyNumberFormat="1" applyFont="1" applyFill="1" applyBorder="1" applyAlignment="1" applyProtection="1">
      <alignment horizontal="right"/>
      <protection locked="0"/>
    </xf>
    <xf numFmtId="187" fontId="11" fillId="0" borderId="10" xfId="42" applyNumberFormat="1" applyFont="1" applyBorder="1" applyAlignment="1">
      <alignment horizontal="right"/>
      <protection/>
    </xf>
    <xf numFmtId="187" fontId="11" fillId="0" borderId="1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7" fontId="10" fillId="0" borderId="10" xfId="0" applyNumberFormat="1" applyFont="1" applyFill="1" applyBorder="1" applyAlignment="1" applyProtection="1">
      <alignment horizontal="right"/>
      <protection locked="0"/>
    </xf>
    <xf numFmtId="4" fontId="12" fillId="0" borderId="10" xfId="0" applyNumberFormat="1" applyFont="1" applyFill="1" applyBorder="1" applyAlignment="1" applyProtection="1">
      <alignment horizontal="right"/>
      <protection locked="0"/>
    </xf>
    <xf numFmtId="4" fontId="10" fillId="0" borderId="10" xfId="0" applyNumberFormat="1" applyFont="1" applyFill="1" applyBorder="1" applyAlignment="1" applyProtection="1">
      <alignment horizontal="right"/>
      <protection locked="0"/>
    </xf>
    <xf numFmtId="7" fontId="15" fillId="0" borderId="10" xfId="0" applyNumberFormat="1" applyFont="1" applyFill="1" applyBorder="1" applyAlignment="1" applyProtection="1">
      <alignment horizontal="right"/>
      <protection locked="0"/>
    </xf>
    <xf numFmtId="187" fontId="15" fillId="0" borderId="10" xfId="0" applyNumberFormat="1" applyFont="1" applyFill="1" applyBorder="1" applyAlignment="1" applyProtection="1">
      <alignment horizontal="right"/>
      <protection locked="0"/>
    </xf>
    <xf numFmtId="187" fontId="12" fillId="0" borderId="10" xfId="0" applyNumberFormat="1" applyFont="1" applyFill="1" applyBorder="1" applyAlignment="1" applyProtection="1">
      <alignment horizontal="right"/>
      <protection locked="0"/>
    </xf>
    <xf numFmtId="187" fontId="10" fillId="0" borderId="10" xfId="0" applyNumberFormat="1" applyFont="1" applyFill="1" applyBorder="1" applyAlignment="1" applyProtection="1">
      <alignment horizontal="right"/>
      <protection locked="0"/>
    </xf>
    <xf numFmtId="187" fontId="13" fillId="0" borderId="10" xfId="0" applyNumberFormat="1" applyFont="1" applyBorder="1" applyAlignment="1">
      <alignment horizontal="center" vertical="center"/>
    </xf>
    <xf numFmtId="187" fontId="13" fillId="0" borderId="10" xfId="0" applyNumberFormat="1" applyFont="1" applyBorder="1" applyAlignment="1">
      <alignment/>
    </xf>
    <xf numFmtId="187" fontId="12" fillId="0" borderId="10" xfId="42" applyNumberFormat="1" applyFont="1" applyBorder="1" applyAlignment="1">
      <alignment vertical="center"/>
      <protection/>
    </xf>
    <xf numFmtId="187" fontId="10" fillId="0" borderId="10" xfId="42" applyNumberFormat="1" applyFont="1" applyBorder="1" applyAlignment="1">
      <alignment vertical="center"/>
      <protection/>
    </xf>
    <xf numFmtId="187" fontId="12" fillId="0" borderId="10" xfId="0" applyNumberFormat="1" applyFont="1" applyFill="1" applyBorder="1" applyAlignment="1" applyProtection="1">
      <alignment/>
      <protection locked="0"/>
    </xf>
    <xf numFmtId="187" fontId="10" fillId="0" borderId="10" xfId="0" applyNumberFormat="1" applyFont="1" applyFill="1" applyBorder="1" applyAlignment="1" applyProtection="1">
      <alignment/>
      <protection locked="0"/>
    </xf>
    <xf numFmtId="187" fontId="12" fillId="0" borderId="0" xfId="0" applyNumberFormat="1" applyFont="1" applyFill="1" applyBorder="1" applyAlignment="1" applyProtection="1">
      <alignment horizontal="left"/>
      <protection locked="0"/>
    </xf>
    <xf numFmtId="187" fontId="20" fillId="0" borderId="10" xfId="0" applyNumberFormat="1" applyFont="1" applyBorder="1" applyAlignment="1">
      <alignment/>
    </xf>
    <xf numFmtId="187" fontId="8" fillId="0" borderId="10" xfId="0" applyNumberFormat="1" applyFont="1" applyBorder="1" applyAlignment="1">
      <alignment/>
    </xf>
    <xf numFmtId="180" fontId="7" fillId="33" borderId="10" xfId="42" applyNumberFormat="1" applyFont="1" applyFill="1" applyBorder="1" applyAlignment="1">
      <alignment horizontal="center" vertical="top"/>
      <protection/>
    </xf>
    <xf numFmtId="177" fontId="12" fillId="33" borderId="10" xfId="42" applyNumberFormat="1" applyFont="1" applyFill="1" applyBorder="1" applyAlignment="1">
      <alignment horizontal="center" vertical="top"/>
      <protection/>
    </xf>
    <xf numFmtId="4" fontId="8" fillId="0" borderId="10" xfId="0" applyNumberFormat="1" applyFont="1" applyBorder="1" applyAlignment="1">
      <alignment/>
    </xf>
    <xf numFmtId="1" fontId="16" fillId="0" borderId="10" xfId="44" applyNumberFormat="1" applyFont="1" applyBorder="1" applyAlignment="1">
      <alignment horizontal="center" vertical="center" wrapText="1"/>
      <protection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172" fontId="10" fillId="0" borderId="10" xfId="44" applyNumberFormat="1" applyFont="1" applyBorder="1" applyAlignment="1">
      <alignment horizontal="center" vertical="top"/>
      <protection/>
    </xf>
    <xf numFmtId="0" fontId="11" fillId="0" borderId="10" xfId="44" applyFont="1" applyBorder="1" applyAlignment="1">
      <alignment horizontal="center"/>
      <protection/>
    </xf>
    <xf numFmtId="0" fontId="10" fillId="0" borderId="10" xfId="44" applyFont="1" applyBorder="1" applyAlignment="1">
      <alignment horizontal="left" vertical="top"/>
      <protection/>
    </xf>
    <xf numFmtId="187" fontId="10" fillId="0" borderId="10" xfId="44" applyNumberFormat="1" applyFont="1" applyBorder="1" applyAlignment="1">
      <alignment horizontal="right" vertical="top"/>
      <protection/>
    </xf>
    <xf numFmtId="187" fontId="10" fillId="0" borderId="10" xfId="44" applyNumberFormat="1" applyFont="1" applyBorder="1" applyAlignment="1">
      <alignment horizontal="right" vertical="center"/>
      <protection/>
    </xf>
    <xf numFmtId="10" fontId="10" fillId="0" borderId="10" xfId="44" applyNumberFormat="1" applyFont="1" applyBorder="1" applyAlignment="1">
      <alignment horizontal="right" vertical="center"/>
      <protection/>
    </xf>
    <xf numFmtId="10" fontId="12" fillId="0" borderId="10" xfId="0" applyNumberFormat="1" applyFont="1" applyFill="1" applyBorder="1" applyAlignment="1" applyProtection="1">
      <alignment horizontal="left"/>
      <protection locked="0"/>
    </xf>
    <xf numFmtId="174" fontId="12" fillId="0" borderId="10" xfId="44" applyNumberFormat="1" applyFont="1" applyBorder="1" applyAlignment="1">
      <alignment horizontal="center" vertical="top"/>
      <protection/>
    </xf>
    <xf numFmtId="0" fontId="12" fillId="0" borderId="10" xfId="44" applyFont="1" applyBorder="1" applyAlignment="1">
      <alignment horizontal="left" vertical="top"/>
      <protection/>
    </xf>
    <xf numFmtId="187" fontId="12" fillId="0" borderId="10" xfId="44" applyNumberFormat="1" applyFont="1" applyBorder="1" applyAlignment="1">
      <alignment horizontal="right" vertical="top"/>
      <protection/>
    </xf>
    <xf numFmtId="187" fontId="12" fillId="0" borderId="10" xfId="44" applyNumberFormat="1" applyFont="1" applyBorder="1" applyAlignment="1">
      <alignment horizontal="right" vertical="center"/>
      <protection/>
    </xf>
    <xf numFmtId="10" fontId="12" fillId="0" borderId="10" xfId="44" applyNumberFormat="1" applyFont="1" applyBorder="1" applyAlignment="1">
      <alignment horizontal="right" vertical="center"/>
      <protection/>
    </xf>
    <xf numFmtId="176" fontId="12" fillId="0" borderId="10" xfId="44" applyNumberFormat="1" applyFont="1" applyBorder="1" applyAlignment="1">
      <alignment horizontal="center" vertical="top"/>
      <protection/>
    </xf>
    <xf numFmtId="187" fontId="11" fillId="0" borderId="10" xfId="44" applyNumberFormat="1" applyFont="1" applyBorder="1">
      <alignment/>
      <protection/>
    </xf>
    <xf numFmtId="177" fontId="12" fillId="0" borderId="10" xfId="44" applyNumberFormat="1" applyFont="1" applyBorder="1" applyAlignment="1">
      <alignment horizontal="center" vertical="top"/>
      <protection/>
    </xf>
    <xf numFmtId="178" fontId="10" fillId="0" borderId="10" xfId="44" applyNumberFormat="1" applyFont="1" applyBorder="1" applyAlignment="1">
      <alignment horizontal="center" vertical="top"/>
      <protection/>
    </xf>
    <xf numFmtId="0" fontId="13" fillId="0" borderId="10" xfId="44" applyFont="1" applyBorder="1" applyAlignment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180" fontId="12" fillId="0" borderId="10" xfId="44" applyNumberFormat="1" applyFont="1" applyBorder="1" applyAlignment="1">
      <alignment horizontal="center" vertical="top"/>
      <protection/>
    </xf>
    <xf numFmtId="187" fontId="11" fillId="0" borderId="10" xfId="44" applyNumberFormat="1" applyFont="1" applyBorder="1" applyAlignment="1">
      <alignment vertical="center"/>
      <protection/>
    </xf>
    <xf numFmtId="10" fontId="11" fillId="0" borderId="10" xfId="44" applyNumberFormat="1" applyFont="1" applyBorder="1" applyAlignment="1">
      <alignment vertical="center"/>
      <protection/>
    </xf>
    <xf numFmtId="187" fontId="13" fillId="0" borderId="10" xfId="44" applyNumberFormat="1" applyFont="1" applyBorder="1" applyAlignment="1">
      <alignment vertical="center"/>
      <protection/>
    </xf>
    <xf numFmtId="10" fontId="10" fillId="0" borderId="10" xfId="0" applyNumberFormat="1" applyFont="1" applyFill="1" applyBorder="1" applyAlignment="1" applyProtection="1">
      <alignment horizontal="left"/>
      <protection locked="0"/>
    </xf>
    <xf numFmtId="49" fontId="11" fillId="0" borderId="10" xfId="44" applyNumberFormat="1" applyFont="1" applyBorder="1" applyAlignment="1">
      <alignment horizontal="center"/>
      <protection/>
    </xf>
    <xf numFmtId="187" fontId="12" fillId="0" borderId="10" xfId="0" applyNumberFormat="1" applyFont="1" applyFill="1" applyBorder="1" applyAlignment="1" applyProtection="1">
      <alignment horizontal="left"/>
      <protection locked="0"/>
    </xf>
    <xf numFmtId="10" fontId="10" fillId="0" borderId="10" xfId="0" applyNumberFormat="1" applyFont="1" applyFill="1" applyBorder="1" applyAlignment="1" applyProtection="1">
      <alignment horizontal="right"/>
      <protection locked="0"/>
    </xf>
    <xf numFmtId="10" fontId="12" fillId="0" borderId="10" xfId="0" applyNumberFormat="1" applyFont="1" applyFill="1" applyBorder="1" applyAlignment="1" applyProtection="1">
      <alignment horizontal="right"/>
      <protection locked="0"/>
    </xf>
    <xf numFmtId="187" fontId="10" fillId="0" borderId="10" xfId="0" applyNumberFormat="1" applyFont="1" applyFill="1" applyBorder="1" applyAlignment="1" applyProtection="1">
      <alignment horizontal="left"/>
      <protection locked="0"/>
    </xf>
    <xf numFmtId="0" fontId="13" fillId="0" borderId="10" xfId="0" applyFont="1" applyBorder="1" applyAlignment="1">
      <alignment horizontal="center"/>
    </xf>
    <xf numFmtId="0" fontId="10" fillId="0" borderId="10" xfId="44" applyFont="1" applyBorder="1" applyAlignment="1">
      <alignment horizontal="right" vertical="top"/>
      <protection/>
    </xf>
    <xf numFmtId="0" fontId="12" fillId="0" borderId="0" xfId="0" applyNumberFormat="1" applyFont="1" applyFill="1" applyBorder="1" applyAlignment="1" applyProtection="1">
      <alignment horizontal="left" wrapText="1"/>
      <protection locked="0"/>
    </xf>
    <xf numFmtId="10" fontId="10" fillId="0" borderId="10" xfId="42" applyNumberFormat="1" applyFont="1" applyBorder="1" applyAlignment="1">
      <alignment horizontal="right" vertical="top"/>
      <protection/>
    </xf>
    <xf numFmtId="10" fontId="12" fillId="0" borderId="10" xfId="42" applyNumberFormat="1" applyFont="1" applyBorder="1" applyAlignment="1">
      <alignment horizontal="right" vertical="top"/>
      <protection/>
    </xf>
    <xf numFmtId="0" fontId="0" fillId="0" borderId="0" xfId="55" applyFont="1" applyFill="1">
      <alignment/>
      <protection/>
    </xf>
    <xf numFmtId="0" fontId="5" fillId="0" borderId="10" xfId="55" applyFont="1" applyFill="1" applyBorder="1" applyAlignment="1">
      <alignment horizontal="center" vertical="top" wrapText="1"/>
      <protection/>
    </xf>
    <xf numFmtId="0" fontId="5" fillId="0" borderId="21" xfId="55" applyFont="1" applyFill="1" applyBorder="1" applyAlignment="1">
      <alignment horizontal="center" vertical="top" wrapText="1"/>
      <protection/>
    </xf>
    <xf numFmtId="0" fontId="3" fillId="0" borderId="0" xfId="55" applyFont="1" applyFill="1" applyBorder="1" applyAlignment="1">
      <alignment wrapText="1"/>
      <protection/>
    </xf>
    <xf numFmtId="0" fontId="3" fillId="0" borderId="0" xfId="55" applyFont="1" applyFill="1">
      <alignment/>
      <protection/>
    </xf>
    <xf numFmtId="0" fontId="5" fillId="0" borderId="22" xfId="55" applyFont="1" applyFill="1" applyBorder="1" applyAlignment="1">
      <alignment horizontal="center" vertical="top" wrapText="1"/>
      <protection/>
    </xf>
    <xf numFmtId="0" fontId="2" fillId="0" borderId="22" xfId="55" applyFont="1" applyFill="1" applyBorder="1" applyAlignment="1">
      <alignment horizontal="center" vertical="top" wrapText="1"/>
      <protection/>
    </xf>
    <xf numFmtId="0" fontId="3" fillId="0" borderId="22" xfId="55" applyFont="1" applyFill="1" applyBorder="1" applyAlignment="1">
      <alignment vertical="top" wrapText="1"/>
      <protection/>
    </xf>
    <xf numFmtId="0" fontId="3" fillId="0" borderId="0" xfId="55" applyFont="1" applyFill="1" applyAlignment="1">
      <alignment wrapText="1"/>
      <protection/>
    </xf>
    <xf numFmtId="0" fontId="3" fillId="0" borderId="23" xfId="55" applyFont="1" applyFill="1" applyBorder="1" applyAlignment="1">
      <alignment vertical="top" wrapText="1"/>
      <protection/>
    </xf>
    <xf numFmtId="190" fontId="0" fillId="0" borderId="0" xfId="55" applyNumberFormat="1" applyFont="1" applyFill="1">
      <alignment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187" fontId="12" fillId="0" borderId="15" xfId="0" applyNumberFormat="1" applyFont="1" applyFill="1" applyBorder="1" applyAlignment="1" applyProtection="1">
      <alignment horizontal="right"/>
      <protection locked="0"/>
    </xf>
    <xf numFmtId="187" fontId="10" fillId="0" borderId="15" xfId="0" applyNumberFormat="1" applyFont="1" applyFill="1" applyBorder="1" applyAlignment="1" applyProtection="1">
      <alignment horizontal="right"/>
      <protection locked="0"/>
    </xf>
    <xf numFmtId="10" fontId="10" fillId="0" borderId="15" xfId="0" applyNumberFormat="1" applyFont="1" applyFill="1" applyBorder="1" applyAlignment="1" applyProtection="1">
      <alignment horizontal="right"/>
      <protection locked="0"/>
    </xf>
    <xf numFmtId="10" fontId="12" fillId="0" borderId="15" xfId="0" applyNumberFormat="1" applyFont="1" applyFill="1" applyBorder="1" applyAlignment="1" applyProtection="1">
      <alignment horizontal="right"/>
      <protection locked="0"/>
    </xf>
    <xf numFmtId="0" fontId="10" fillId="0" borderId="10" xfId="45" applyFont="1" applyBorder="1" applyAlignment="1">
      <alignment horizontal="center" vertical="center"/>
      <protection/>
    </xf>
    <xf numFmtId="187" fontId="10" fillId="0" borderId="10" xfId="45" applyNumberFormat="1" applyFont="1" applyBorder="1" applyAlignment="1">
      <alignment horizontal="center" vertical="center"/>
      <protection/>
    </xf>
    <xf numFmtId="187" fontId="10" fillId="0" borderId="10" xfId="53" applyNumberFormat="1" applyFont="1" applyFill="1" applyBorder="1" applyAlignment="1" applyProtection="1">
      <alignment horizontal="center" vertical="center"/>
      <protection locked="0"/>
    </xf>
    <xf numFmtId="187" fontId="13" fillId="0" borderId="10" xfId="53" applyNumberFormat="1" applyFont="1" applyBorder="1" applyAlignment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left"/>
      <protection locked="0"/>
    </xf>
    <xf numFmtId="1" fontId="16" fillId="0" borderId="10" xfId="45" applyNumberFormat="1" applyFont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 applyProtection="1">
      <alignment horizontal="center" vertical="center"/>
      <protection locked="0"/>
    </xf>
    <xf numFmtId="1" fontId="17" fillId="0" borderId="10" xfId="53" applyNumberFormat="1" applyFont="1" applyBorder="1" applyAlignment="1">
      <alignment horizontal="center" vertical="center" wrapText="1"/>
      <protection/>
    </xf>
    <xf numFmtId="1" fontId="16" fillId="0" borderId="0" xfId="53" applyNumberFormat="1" applyFont="1" applyFill="1" applyBorder="1" applyAlignment="1" applyProtection="1">
      <alignment horizontal="left"/>
      <protection locked="0"/>
    </xf>
    <xf numFmtId="172" fontId="10" fillId="0" borderId="10" xfId="45" applyNumberFormat="1" applyFont="1" applyBorder="1" applyAlignment="1">
      <alignment horizontal="center" vertical="top"/>
      <protection/>
    </xf>
    <xf numFmtId="0" fontId="11" fillId="0" borderId="10" xfId="45" applyFont="1" applyBorder="1" applyAlignment="1">
      <alignment horizontal="center"/>
      <protection/>
    </xf>
    <xf numFmtId="0" fontId="10" fillId="0" borderId="10" xfId="45" applyFont="1" applyBorder="1" applyAlignment="1">
      <alignment horizontal="left" vertical="top"/>
      <protection/>
    </xf>
    <xf numFmtId="187" fontId="10" fillId="0" borderId="10" xfId="45" applyNumberFormat="1" applyFont="1" applyBorder="1" applyAlignment="1">
      <alignment horizontal="right" vertical="top"/>
      <protection/>
    </xf>
    <xf numFmtId="187" fontId="10" fillId="0" borderId="10" xfId="53" applyNumberFormat="1" applyFont="1" applyFill="1" applyBorder="1" applyAlignment="1" applyProtection="1">
      <alignment horizontal="right"/>
      <protection locked="0"/>
    </xf>
    <xf numFmtId="10" fontId="10" fillId="0" borderId="10" xfId="53" applyNumberFormat="1" applyFont="1" applyFill="1" applyBorder="1" applyAlignment="1" applyProtection="1">
      <alignment horizontal="right"/>
      <protection locked="0"/>
    </xf>
    <xf numFmtId="174" fontId="12" fillId="0" borderId="10" xfId="45" applyNumberFormat="1" applyFont="1" applyBorder="1" applyAlignment="1">
      <alignment horizontal="center" vertical="top"/>
      <protection/>
    </xf>
    <xf numFmtId="0" fontId="12" fillId="0" borderId="10" xfId="45" applyFont="1" applyBorder="1" applyAlignment="1">
      <alignment horizontal="left" vertical="top"/>
      <protection/>
    </xf>
    <xf numFmtId="187" fontId="12" fillId="0" borderId="10" xfId="45" applyNumberFormat="1" applyFont="1" applyBorder="1" applyAlignment="1">
      <alignment horizontal="right" vertical="top"/>
      <protection/>
    </xf>
    <xf numFmtId="187" fontId="12" fillId="0" borderId="10" xfId="53" applyNumberFormat="1" applyFont="1" applyFill="1" applyBorder="1" applyAlignment="1" applyProtection="1">
      <alignment horizontal="right"/>
      <protection locked="0"/>
    </xf>
    <xf numFmtId="10" fontId="12" fillId="0" borderId="10" xfId="53" applyNumberFormat="1" applyFont="1" applyFill="1" applyBorder="1" applyAlignment="1" applyProtection="1">
      <alignment horizontal="right"/>
      <protection locked="0"/>
    </xf>
    <xf numFmtId="177" fontId="12" fillId="0" borderId="10" xfId="45" applyNumberFormat="1" applyFont="1" applyBorder="1" applyAlignment="1">
      <alignment horizontal="center" vertical="top"/>
      <protection/>
    </xf>
    <xf numFmtId="187" fontId="11" fillId="0" borderId="10" xfId="45" applyNumberFormat="1" applyFont="1" applyBorder="1">
      <alignment/>
      <protection/>
    </xf>
    <xf numFmtId="0" fontId="11" fillId="0" borderId="10" xfId="53" applyFont="1" applyBorder="1" applyAlignment="1">
      <alignment horizontal="center"/>
      <protection/>
    </xf>
    <xf numFmtId="187" fontId="11" fillId="0" borderId="10" xfId="53" applyNumberFormat="1" applyFont="1" applyBorder="1">
      <alignment/>
      <protection/>
    </xf>
    <xf numFmtId="178" fontId="10" fillId="0" borderId="10" xfId="45" applyNumberFormat="1" applyFont="1" applyBorder="1" applyAlignment="1">
      <alignment horizontal="center" vertical="top"/>
      <protection/>
    </xf>
    <xf numFmtId="180" fontId="12" fillId="0" borderId="10" xfId="45" applyNumberFormat="1" applyFont="1" applyBorder="1" applyAlignment="1">
      <alignment horizontal="center" vertical="top"/>
      <protection/>
    </xf>
    <xf numFmtId="0" fontId="10" fillId="0" borderId="10" xfId="45" applyFont="1" applyBorder="1" applyAlignment="1">
      <alignment horizontal="right" vertical="top"/>
      <protection/>
    </xf>
    <xf numFmtId="0" fontId="12" fillId="0" borderId="0" xfId="53" applyNumberFormat="1" applyFont="1" applyFill="1" applyBorder="1" applyAlignment="1" applyProtection="1">
      <alignment horizontal="center"/>
      <protection locked="0"/>
    </xf>
    <xf numFmtId="187" fontId="12" fillId="0" borderId="0" xfId="53" applyNumberFormat="1" applyFont="1" applyFill="1" applyBorder="1" applyAlignment="1" applyProtection="1">
      <alignment horizontal="left"/>
      <protection locked="0"/>
    </xf>
    <xf numFmtId="187" fontId="12" fillId="0" borderId="0" xfId="53" applyNumberFormat="1" applyFont="1" applyFill="1" applyBorder="1" applyAlignment="1" applyProtection="1">
      <alignment horizontal="right"/>
      <protection locked="0"/>
    </xf>
    <xf numFmtId="10" fontId="12" fillId="0" borderId="0" xfId="53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left"/>
      <protection locked="0"/>
    </xf>
    <xf numFmtId="190" fontId="56" fillId="0" borderId="10" xfId="54" applyNumberFormat="1" applyFont="1" applyBorder="1" applyAlignment="1">
      <alignment horizontal="center" vertical="center"/>
      <protection/>
    </xf>
    <xf numFmtId="0" fontId="56" fillId="0" borderId="0" xfId="54" applyFont="1">
      <alignment/>
      <protection/>
    </xf>
    <xf numFmtId="0" fontId="57" fillId="0" borderId="10" xfId="54" applyFont="1" applyBorder="1" applyAlignment="1">
      <alignment horizontal="center" vertical="center"/>
      <protection/>
    </xf>
    <xf numFmtId="0" fontId="11" fillId="0" borderId="10" xfId="54" applyFont="1" applyBorder="1" applyAlignment="1">
      <alignment vertical="center" wrapText="1"/>
      <protection/>
    </xf>
    <xf numFmtId="0" fontId="57" fillId="0" borderId="0" xfId="54" applyFont="1">
      <alignment/>
      <protection/>
    </xf>
    <xf numFmtId="0" fontId="57" fillId="0" borderId="10" xfId="54" applyFont="1" applyBorder="1" applyAlignment="1">
      <alignment vertical="center" wrapText="1"/>
      <protection/>
    </xf>
    <xf numFmtId="0" fontId="56" fillId="0" borderId="10" xfId="54" applyFont="1" applyBorder="1" applyAlignment="1">
      <alignment horizontal="center" vertical="center"/>
      <protection/>
    </xf>
    <xf numFmtId="0" fontId="13" fillId="0" borderId="10" xfId="54" applyFont="1" applyBorder="1" applyAlignment="1">
      <alignment horizontal="center" vertical="center"/>
      <protection/>
    </xf>
    <xf numFmtId="0" fontId="56" fillId="0" borderId="0" xfId="54" applyFont="1" applyAlignment="1">
      <alignment horizontal="center" vertical="center"/>
      <protection/>
    </xf>
    <xf numFmtId="190" fontId="57" fillId="0" borderId="0" xfId="54" applyNumberFormat="1" applyFont="1">
      <alignment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7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5" xfId="0" applyNumberFormat="1" applyFont="1" applyFill="1" applyBorder="1" applyAlignment="1" applyProtection="1">
      <alignment horizontal="center" vertical="center"/>
      <protection locked="0"/>
    </xf>
    <xf numFmtId="1" fontId="17" fillId="0" borderId="15" xfId="0" applyNumberFormat="1" applyFont="1" applyBorder="1" applyAlignment="1">
      <alignment horizontal="center" vertical="center" wrapText="1"/>
    </xf>
    <xf numFmtId="10" fontId="13" fillId="0" borderId="10" xfId="0" applyNumberFormat="1" applyFont="1" applyBorder="1" applyAlignment="1">
      <alignment/>
    </xf>
    <xf numFmtId="10" fontId="11" fillId="0" borderId="10" xfId="0" applyNumberFormat="1" applyFont="1" applyBorder="1" applyAlignment="1">
      <alignment/>
    </xf>
    <xf numFmtId="10" fontId="11" fillId="0" borderId="10" xfId="0" applyNumberFormat="1" applyFont="1" applyBorder="1" applyAlignment="1">
      <alignment horizontal="right"/>
    </xf>
    <xf numFmtId="10" fontId="12" fillId="0" borderId="0" xfId="0" applyNumberFormat="1" applyFont="1" applyFill="1" applyBorder="1" applyAlignment="1" applyProtection="1">
      <alignment horizontal="left"/>
      <protection locked="0"/>
    </xf>
    <xf numFmtId="10" fontId="20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13" fillId="0" borderId="10" xfId="53" applyFont="1" applyBorder="1" applyAlignment="1" applyProtection="1">
      <alignment horizontal="center" vertical="center" wrapText="1"/>
      <protection/>
    </xf>
    <xf numFmtId="0" fontId="13" fillId="0" borderId="21" xfId="53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10" xfId="53" applyFont="1" applyBorder="1" applyAlignment="1" applyProtection="1" quotePrefix="1">
      <alignment horizontal="center" vertical="center" wrapText="1"/>
      <protection/>
    </xf>
    <xf numFmtId="0" fontId="13" fillId="0" borderId="10" xfId="53" applyFont="1" applyFill="1" applyBorder="1" applyAlignment="1" applyProtection="1">
      <alignment horizontal="center" vertical="center" wrapText="1"/>
      <protection/>
    </xf>
    <xf numFmtId="0" fontId="13" fillId="0" borderId="10" xfId="53" applyFont="1" applyBorder="1" applyAlignment="1" applyProtection="1">
      <alignment horizontal="left" vertical="center"/>
      <protection/>
    </xf>
    <xf numFmtId="0" fontId="13" fillId="0" borderId="10" xfId="53" applyFont="1" applyBorder="1" applyAlignment="1" applyProtection="1">
      <alignment horizontal="left" vertical="center" wrapText="1"/>
      <protection/>
    </xf>
    <xf numFmtId="3" fontId="13" fillId="0" borderId="10" xfId="53" applyNumberFormat="1" applyFont="1" applyFill="1" applyBorder="1" applyAlignment="1" applyProtection="1">
      <alignment horizontal="right" vertical="center" wrapText="1"/>
      <protection/>
    </xf>
    <xf numFmtId="0" fontId="11" fillId="0" borderId="10" xfId="53" applyFont="1" applyBorder="1" applyAlignment="1" applyProtection="1">
      <alignment horizontal="left" vertical="center"/>
      <protection/>
    </xf>
    <xf numFmtId="0" fontId="11" fillId="0" borderId="10" xfId="53" applyFont="1" applyBorder="1" applyAlignment="1" applyProtection="1">
      <alignment horizontal="left" vertical="center" wrapText="1"/>
      <protection/>
    </xf>
    <xf numFmtId="3" fontId="11" fillId="0" borderId="10" xfId="53" applyNumberFormat="1" applyFont="1" applyFill="1" applyBorder="1" applyAlignment="1" applyProtection="1" quotePrefix="1">
      <alignment horizontal="right" vertical="center" wrapText="1"/>
      <protection/>
    </xf>
    <xf numFmtId="0" fontId="11" fillId="0" borderId="23" xfId="53" applyFont="1" applyBorder="1" applyAlignment="1" applyProtection="1">
      <alignment horizontal="left" vertical="center" wrapText="1"/>
      <protection/>
    </xf>
    <xf numFmtId="3" fontId="11" fillId="0" borderId="10" xfId="53" applyNumberFormat="1" applyFont="1" applyFill="1" applyBorder="1" applyAlignment="1" applyProtection="1">
      <alignment horizontal="right" vertical="center" wrapText="1"/>
      <protection/>
    </xf>
    <xf numFmtId="0" fontId="11" fillId="0" borderId="10" xfId="53" applyFont="1" applyBorder="1" applyAlignment="1" applyProtection="1" quotePrefix="1">
      <alignment horizontal="left" vertical="center" wrapText="1"/>
      <protection/>
    </xf>
    <xf numFmtId="0" fontId="11" fillId="0" borderId="10" xfId="53" applyFont="1" applyFill="1" applyBorder="1" applyAlignment="1" applyProtection="1">
      <alignment horizontal="left" vertical="center"/>
      <protection/>
    </xf>
    <xf numFmtId="3" fontId="11" fillId="0" borderId="10" xfId="53" applyNumberFormat="1" applyFont="1" applyFill="1" applyBorder="1" applyAlignment="1" applyProtection="1">
      <alignment horizontal="right" vertical="center"/>
      <protection/>
    </xf>
    <xf numFmtId="0" fontId="11" fillId="0" borderId="0" xfId="53" applyFont="1" applyAlignment="1" applyProtection="1">
      <alignment horizontal="left" vertical="center"/>
      <protection/>
    </xf>
    <xf numFmtId="195" fontId="13" fillId="0" borderId="10" xfId="53" applyNumberFormat="1" applyFont="1" applyFill="1" applyBorder="1" applyAlignment="1" applyProtection="1">
      <alignment horizontal="right" vertical="center" wrapText="1"/>
      <protection/>
    </xf>
    <xf numFmtId="0" fontId="11" fillId="0" borderId="10" xfId="53" applyFont="1" applyBorder="1" applyAlignment="1" applyProtection="1" quotePrefix="1">
      <alignment vertical="center" wrapText="1"/>
      <protection/>
    </xf>
    <xf numFmtId="195" fontId="13" fillId="0" borderId="10" xfId="53" applyNumberFormat="1" applyFont="1" applyFill="1" applyBorder="1" applyAlignment="1" applyProtection="1">
      <alignment horizontal="right" vertical="center"/>
      <protection/>
    </xf>
    <xf numFmtId="3" fontId="13" fillId="0" borderId="10" xfId="53" applyNumberFormat="1" applyFont="1" applyFill="1" applyBorder="1" applyAlignment="1" applyProtection="1">
      <alignment horizontal="right" vertical="center"/>
      <protection/>
    </xf>
    <xf numFmtId="0" fontId="11" fillId="33" borderId="10" xfId="53" applyFont="1" applyFill="1" applyBorder="1" applyAlignment="1" applyProtection="1">
      <alignment horizontal="left" vertical="center" wrapText="1"/>
      <protection/>
    </xf>
    <xf numFmtId="0" fontId="11" fillId="33" borderId="10" xfId="53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/>
    </xf>
    <xf numFmtId="187" fontId="11" fillId="0" borderId="10" xfId="54" applyNumberFormat="1" applyFont="1" applyBorder="1" applyAlignment="1">
      <alignment horizontal="right" vertical="center"/>
      <protection/>
    </xf>
    <xf numFmtId="187" fontId="13" fillId="0" borderId="10" xfId="54" applyNumberFormat="1" applyFont="1" applyBorder="1" applyAlignment="1">
      <alignment horizontal="right" vertical="center"/>
      <protection/>
    </xf>
    <xf numFmtId="187" fontId="57" fillId="0" borderId="10" xfId="54" applyNumberFormat="1" applyFont="1" applyBorder="1" applyAlignment="1">
      <alignment horizontal="right" vertical="center"/>
      <protection/>
    </xf>
    <xf numFmtId="187" fontId="57" fillId="0" borderId="10" xfId="54" applyNumberFormat="1" applyFont="1" applyBorder="1">
      <alignment/>
      <protection/>
    </xf>
    <xf numFmtId="187" fontId="11" fillId="0" borderId="10" xfId="54" applyNumberFormat="1" applyFont="1" applyBorder="1" applyAlignment="1">
      <alignment vertical="center"/>
      <protection/>
    </xf>
    <xf numFmtId="187" fontId="57" fillId="0" borderId="10" xfId="54" applyNumberFormat="1" applyFont="1" applyBorder="1" applyAlignment="1">
      <alignment vertical="center"/>
      <protection/>
    </xf>
    <xf numFmtId="0" fontId="10" fillId="0" borderId="10" xfId="44" applyFont="1" applyBorder="1" applyAlignment="1">
      <alignment horizontal="center" vertical="center" wrapText="1"/>
      <protection/>
    </xf>
    <xf numFmtId="187" fontId="10" fillId="0" borderId="24" xfId="44" applyNumberFormat="1" applyFont="1" applyBorder="1" applyAlignment="1">
      <alignment horizontal="center" vertical="center" wrapText="1"/>
      <protection/>
    </xf>
    <xf numFmtId="187" fontId="10" fillId="0" borderId="10" xfId="44" applyNumberFormat="1" applyFont="1" applyBorder="1" applyAlignment="1">
      <alignment horizontal="center" vertical="center" wrapText="1"/>
      <protection/>
    </xf>
    <xf numFmtId="187" fontId="13" fillId="0" borderId="10" xfId="0" applyNumberFormat="1" applyFont="1" applyBorder="1" applyAlignment="1">
      <alignment horizontal="center" vertical="center"/>
    </xf>
    <xf numFmtId="0" fontId="10" fillId="0" borderId="10" xfId="42" applyFont="1" applyBorder="1" applyAlignment="1">
      <alignment horizontal="center" vertical="center"/>
      <protection/>
    </xf>
    <xf numFmtId="187" fontId="10" fillId="0" borderId="24" xfId="42" applyNumberFormat="1" applyFont="1" applyBorder="1" applyAlignment="1">
      <alignment horizontal="center" vertical="center"/>
      <protection/>
    </xf>
    <xf numFmtId="187" fontId="10" fillId="0" borderId="10" xfId="42" applyNumberFormat="1" applyFont="1" applyBorder="1" applyAlignment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49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187" fontId="13" fillId="0" borderId="10" xfId="0" applyNumberFormat="1" applyFont="1" applyBorder="1" applyAlignment="1">
      <alignment horizontal="center" vertical="center" wrapText="1"/>
    </xf>
    <xf numFmtId="0" fontId="10" fillId="0" borderId="21" xfId="42" applyFont="1" applyBorder="1" applyAlignment="1">
      <alignment horizontal="center" vertical="center"/>
      <protection/>
    </xf>
    <xf numFmtId="187" fontId="10" fillId="0" borderId="26" xfId="42" applyNumberFormat="1" applyFont="1" applyBorder="1" applyAlignment="1">
      <alignment horizontal="center" vertical="center"/>
      <protection/>
    </xf>
    <xf numFmtId="0" fontId="10" fillId="0" borderId="24" xfId="42" applyFont="1" applyBorder="1" applyAlignment="1">
      <alignment horizontal="center" vertical="top" wrapText="1"/>
      <protection/>
    </xf>
    <xf numFmtId="0" fontId="0" fillId="0" borderId="2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24" xfId="42" applyFont="1" applyBorder="1" applyAlignment="1">
      <alignment horizontal="right" vertical="top"/>
      <protection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9" fillId="0" borderId="24" xfId="42" applyFont="1" applyBorder="1" applyAlignment="1">
      <alignment vertical="center" wrapText="1"/>
      <protection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0" borderId="10" xfId="42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9" fillId="0" borderId="24" xfId="42" applyFont="1" applyBorder="1" applyAlignment="1">
      <alignment horizontal="left" vertical="top" wrapText="1"/>
      <protection/>
    </xf>
    <xf numFmtId="0" fontId="0" fillId="0" borderId="27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55" applyFont="1" applyFill="1" applyAlignment="1">
      <alignment horizontal="center"/>
      <protection/>
    </xf>
    <xf numFmtId="0" fontId="5" fillId="0" borderId="10" xfId="55" applyFont="1" applyFill="1" applyBorder="1" applyAlignment="1">
      <alignment horizontal="center" vertical="top" wrapText="1"/>
      <protection/>
    </xf>
    <xf numFmtId="0" fontId="2" fillId="0" borderId="10" xfId="55" applyFont="1" applyFill="1" applyBorder="1" applyAlignment="1">
      <alignment horizontal="center" vertical="top" wrapText="1"/>
      <protection/>
    </xf>
    <xf numFmtId="0" fontId="2" fillId="0" borderId="21" xfId="55" applyFont="1" applyFill="1" applyBorder="1" applyAlignment="1">
      <alignment horizontal="center" vertical="top" wrapText="1"/>
      <protection/>
    </xf>
    <xf numFmtId="0" fontId="2" fillId="0" borderId="22" xfId="55" applyFont="1" applyFill="1" applyBorder="1" applyAlignment="1">
      <alignment horizontal="center" vertical="top" wrapText="1"/>
      <protection/>
    </xf>
    <xf numFmtId="0" fontId="3" fillId="0" borderId="0" xfId="55" applyFont="1" applyFill="1" applyBorder="1" applyAlignment="1">
      <alignment wrapText="1"/>
      <protection/>
    </xf>
    <xf numFmtId="0" fontId="5" fillId="0" borderId="22" xfId="55" applyFont="1" applyFill="1" applyBorder="1" applyAlignment="1">
      <alignment vertical="top" wrapText="1"/>
      <protection/>
    </xf>
    <xf numFmtId="0" fontId="5" fillId="0" borderId="23" xfId="55" applyFont="1" applyFill="1" applyBorder="1" applyAlignment="1">
      <alignment vertical="top" wrapText="1"/>
      <protection/>
    </xf>
    <xf numFmtId="0" fontId="5" fillId="0" borderId="24" xfId="55" applyFont="1" applyFill="1" applyBorder="1" applyAlignment="1">
      <alignment horizontal="center" vertical="top" wrapText="1"/>
      <protection/>
    </xf>
    <xf numFmtId="0" fontId="5" fillId="0" borderId="13" xfId="55" applyFont="1" applyFill="1" applyBorder="1" applyAlignment="1">
      <alignment horizontal="center" vertical="top" wrapText="1"/>
      <protection/>
    </xf>
    <xf numFmtId="49" fontId="5" fillId="0" borderId="10" xfId="55" applyNumberFormat="1" applyFont="1" applyFill="1" applyBorder="1" applyAlignment="1">
      <alignment horizontal="center" vertical="top" wrapText="1"/>
      <protection/>
    </xf>
    <xf numFmtId="190" fontId="5" fillId="0" borderId="10" xfId="55" applyNumberFormat="1" applyFont="1" applyFill="1" applyBorder="1" applyAlignment="1">
      <alignment horizontal="center" vertical="top" wrapText="1"/>
      <protection/>
    </xf>
    <xf numFmtId="190" fontId="4" fillId="0" borderId="10" xfId="55" applyNumberFormat="1" applyFont="1" applyFill="1" applyBorder="1" applyAlignment="1">
      <alignment horizontal="right" vertical="top" wrapText="1"/>
      <protection/>
    </xf>
    <xf numFmtId="190" fontId="0" fillId="0" borderId="0" xfId="55" applyNumberFormat="1" applyFont="1" applyFill="1" applyBorder="1" applyAlignment="1">
      <alignment wrapText="1"/>
      <protection/>
    </xf>
    <xf numFmtId="0" fontId="13" fillId="0" borderId="10" xfId="53" applyFont="1" applyBorder="1" applyAlignment="1" applyProtection="1">
      <alignment horizontal="left" vertical="center" wrapText="1"/>
      <protection/>
    </xf>
    <xf numFmtId="0" fontId="11" fillId="0" borderId="10" xfId="53" applyFont="1" applyBorder="1" applyAlignment="1" applyProtection="1">
      <alignment horizontal="left" vertical="center"/>
      <protection/>
    </xf>
    <xf numFmtId="0" fontId="13" fillId="0" borderId="24" xfId="53" applyFont="1" applyBorder="1" applyAlignment="1" applyProtection="1">
      <alignment horizontal="left" vertical="center"/>
      <protection/>
    </xf>
    <xf numFmtId="0" fontId="11" fillId="0" borderId="13" xfId="53" applyFont="1" applyBorder="1" applyAlignment="1" applyProtection="1">
      <alignment horizontal="left" vertical="center"/>
      <protection/>
    </xf>
    <xf numFmtId="0" fontId="13" fillId="0" borderId="24" xfId="53" applyFont="1" applyBorder="1" applyAlignment="1" applyProtection="1">
      <alignment horizontal="left" vertical="center" wrapText="1"/>
      <protection/>
    </xf>
    <xf numFmtId="0" fontId="11" fillId="0" borderId="13" xfId="53" applyFont="1" applyBorder="1" applyAlignment="1" applyProtection="1">
      <alignment horizontal="left" vertical="center" wrapText="1"/>
      <protection/>
    </xf>
    <xf numFmtId="0" fontId="13" fillId="0" borderId="24" xfId="53" applyFont="1" applyBorder="1" applyAlignment="1" applyProtection="1">
      <alignment horizontal="center" vertical="center" wrapText="1"/>
      <protection/>
    </xf>
    <xf numFmtId="0" fontId="13" fillId="0" borderId="27" xfId="53" applyFont="1" applyBorder="1" applyAlignment="1" applyProtection="1">
      <alignment horizontal="center" vertical="center" wrapText="1"/>
      <protection/>
    </xf>
    <xf numFmtId="0" fontId="13" fillId="0" borderId="13" xfId="53" applyFont="1" applyBorder="1" applyAlignment="1" applyProtection="1">
      <alignment horizontal="center" vertical="center" wrapText="1"/>
      <protection/>
    </xf>
    <xf numFmtId="0" fontId="13" fillId="0" borderId="10" xfId="53" applyFont="1" applyFill="1" applyBorder="1" applyAlignment="1" applyProtection="1">
      <alignment horizontal="left" vertical="center" wrapText="1"/>
      <protection/>
    </xf>
    <xf numFmtId="0" fontId="11" fillId="0" borderId="10" xfId="53" applyFont="1" applyBorder="1" applyAlignment="1" applyProtection="1">
      <alignment horizontal="left" vertical="center" wrapText="1"/>
      <protection/>
    </xf>
    <xf numFmtId="0" fontId="13" fillId="33" borderId="10" xfId="53" applyFont="1" applyFill="1" applyBorder="1" applyAlignment="1" applyProtection="1">
      <alignment horizontal="left" vertical="center" wrapText="1"/>
      <protection/>
    </xf>
    <xf numFmtId="0" fontId="11" fillId="33" borderId="10" xfId="53" applyFont="1" applyFill="1" applyBorder="1" applyAlignment="1" applyProtection="1">
      <alignment horizontal="left" vertical="center"/>
      <protection/>
    </xf>
    <xf numFmtId="0" fontId="13" fillId="0" borderId="10" xfId="53" applyFont="1" applyBorder="1" applyAlignment="1" applyProtection="1">
      <alignment horizontal="center" vertical="center" wrapText="1"/>
      <protection/>
    </xf>
    <xf numFmtId="0" fontId="13" fillId="0" borderId="10" xfId="53" applyFont="1" applyBorder="1" applyAlignment="1" applyProtection="1">
      <alignment/>
      <protection/>
    </xf>
    <xf numFmtId="190" fontId="56" fillId="0" borderId="10" xfId="54" applyNumberFormat="1" applyFont="1" applyBorder="1" applyAlignment="1">
      <alignment horizontal="center" vertical="center"/>
      <protection/>
    </xf>
    <xf numFmtId="190" fontId="56" fillId="0" borderId="10" xfId="54" applyNumberFormat="1" applyFont="1" applyBorder="1" applyAlignment="1">
      <alignment vertical="center"/>
      <protection/>
    </xf>
    <xf numFmtId="0" fontId="56" fillId="0" borderId="10" xfId="54" applyFont="1" applyBorder="1" applyAlignment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_Zakł i GFOŚiGW 2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107</xdr:row>
      <xdr:rowOff>0</xdr:rowOff>
    </xdr:from>
    <xdr:to>
      <xdr:col>2</xdr:col>
      <xdr:colOff>295275</xdr:colOff>
      <xdr:row>107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1644967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191</xdr:row>
      <xdr:rowOff>0</xdr:rowOff>
    </xdr:from>
    <xdr:to>
      <xdr:col>2</xdr:col>
      <xdr:colOff>295275</xdr:colOff>
      <xdr:row>191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925127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2</xdr:col>
      <xdr:colOff>295275</xdr:colOff>
      <xdr:row>21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33337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2</xdr:col>
      <xdr:colOff>295275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519112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2</xdr:col>
      <xdr:colOff>295275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78192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13</xdr:row>
      <xdr:rowOff>0</xdr:rowOff>
    </xdr:from>
    <xdr:to>
      <xdr:col>3</xdr:col>
      <xdr:colOff>3762375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152525" y="2295525"/>
          <a:ext cx="3762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18</xdr:row>
      <xdr:rowOff>0</xdr:rowOff>
    </xdr:from>
    <xdr:to>
      <xdr:col>3</xdr:col>
      <xdr:colOff>3762375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152525" y="3057525"/>
          <a:ext cx="3762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2</xdr:col>
      <xdr:colOff>295275</xdr:colOff>
      <xdr:row>20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0" y="336232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</xdr:row>
      <xdr:rowOff>0</xdr:rowOff>
    </xdr:from>
    <xdr:to>
      <xdr:col>3</xdr:col>
      <xdr:colOff>1971675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152525" y="904875"/>
          <a:ext cx="1971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29</xdr:row>
      <xdr:rowOff>0</xdr:rowOff>
    </xdr:from>
    <xdr:to>
      <xdr:col>3</xdr:col>
      <xdr:colOff>2219325</xdr:colOff>
      <xdr:row>29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1390650" y="4562475"/>
          <a:ext cx="2219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49</xdr:row>
      <xdr:rowOff>0</xdr:rowOff>
    </xdr:from>
    <xdr:to>
      <xdr:col>3</xdr:col>
      <xdr:colOff>2219325</xdr:colOff>
      <xdr:row>49</xdr:row>
      <xdr:rowOff>0</xdr:rowOff>
    </xdr:to>
    <xdr:sp>
      <xdr:nvSpPr>
        <xdr:cNvPr id="2" name="Line 9"/>
        <xdr:cNvSpPr>
          <a:spLocks/>
        </xdr:cNvSpPr>
      </xdr:nvSpPr>
      <xdr:spPr>
        <a:xfrm flipH="1" flipV="1">
          <a:off x="1390650" y="7610475"/>
          <a:ext cx="2219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showGridLines="0" zoomScalePageLayoutView="0" workbookViewId="0" topLeftCell="A22">
      <selection activeCell="C3" sqref="C3"/>
    </sheetView>
  </sheetViews>
  <sheetFormatPr defaultColWidth="8.00390625" defaultRowHeight="12.75"/>
  <cols>
    <col min="1" max="1" width="5.140625" style="38" bestFit="1" customWidth="1"/>
    <col min="2" max="2" width="7.7109375" style="38" bestFit="1" customWidth="1"/>
    <col min="3" max="3" width="4.421875" style="38" bestFit="1" customWidth="1"/>
    <col min="4" max="4" width="62.28125" style="143" bestFit="1" customWidth="1"/>
    <col min="5" max="5" width="12.7109375" style="71" bestFit="1" customWidth="1"/>
    <col min="6" max="6" width="13.140625" style="35" bestFit="1" customWidth="1"/>
    <col min="7" max="7" width="7.28125" style="35" bestFit="1" customWidth="1"/>
    <col min="8" max="8" width="11.8515625" style="35" bestFit="1" customWidth="1"/>
    <col min="9" max="9" width="7.28125" style="35" bestFit="1" customWidth="1"/>
    <col min="10" max="16384" width="8.00390625" style="35" customWidth="1"/>
  </cols>
  <sheetData>
    <row r="1" spans="1:9" s="38" customFormat="1" ht="12">
      <c r="A1" s="245" t="s">
        <v>1</v>
      </c>
      <c r="B1" s="245" t="s">
        <v>2</v>
      </c>
      <c r="C1" s="245" t="s">
        <v>154</v>
      </c>
      <c r="D1" s="245" t="s">
        <v>3</v>
      </c>
      <c r="E1" s="246" t="s">
        <v>130</v>
      </c>
      <c r="F1" s="248" t="s">
        <v>292</v>
      </c>
      <c r="G1" s="248"/>
      <c r="H1" s="248"/>
      <c r="I1" s="248"/>
    </row>
    <row r="2" spans="1:9" ht="24">
      <c r="A2" s="245"/>
      <c r="B2" s="245"/>
      <c r="C2" s="245"/>
      <c r="D2" s="245"/>
      <c r="E2" s="247"/>
      <c r="F2" s="39" t="s">
        <v>200</v>
      </c>
      <c r="G2" s="39" t="s">
        <v>338</v>
      </c>
      <c r="H2" s="39" t="s">
        <v>201</v>
      </c>
      <c r="I2" s="39" t="s">
        <v>339</v>
      </c>
    </row>
    <row r="3" spans="1:9" s="112" customFormat="1" ht="11.25">
      <c r="A3" s="111">
        <v>1</v>
      </c>
      <c r="B3" s="111">
        <v>2</v>
      </c>
      <c r="C3" s="111">
        <v>3</v>
      </c>
      <c r="D3" s="111">
        <v>4</v>
      </c>
      <c r="E3" s="111">
        <v>5</v>
      </c>
      <c r="F3" s="73">
        <v>6</v>
      </c>
      <c r="G3" s="73">
        <v>7</v>
      </c>
      <c r="H3" s="73">
        <v>8</v>
      </c>
      <c r="I3" s="73">
        <v>9</v>
      </c>
    </row>
    <row r="4" spans="1:9" ht="12">
      <c r="A4" s="113">
        <v>10</v>
      </c>
      <c r="B4" s="114"/>
      <c r="C4" s="114"/>
      <c r="D4" s="115" t="s">
        <v>4</v>
      </c>
      <c r="E4" s="116">
        <v>199827</v>
      </c>
      <c r="F4" s="117">
        <f>SUM(F5)</f>
        <v>199275.78</v>
      </c>
      <c r="G4" s="118">
        <f>F4/E4</f>
        <v>0.9972415139095318</v>
      </c>
      <c r="H4" s="57"/>
      <c r="I4" s="119"/>
    </row>
    <row r="5" spans="1:9" ht="12">
      <c r="A5" s="114"/>
      <c r="B5" s="120">
        <v>1095</v>
      </c>
      <c r="C5" s="114"/>
      <c r="D5" s="121" t="s">
        <v>5</v>
      </c>
      <c r="E5" s="122">
        <v>199827</v>
      </c>
      <c r="F5" s="123">
        <f>SUM(F6,F9)</f>
        <v>199275.78</v>
      </c>
      <c r="G5" s="124">
        <f>F5/E5</f>
        <v>0.9972415139095318</v>
      </c>
      <c r="H5" s="43"/>
      <c r="I5" s="119"/>
    </row>
    <row r="6" spans="1:9" ht="12">
      <c r="A6" s="114"/>
      <c r="B6" s="114"/>
      <c r="C6" s="125">
        <v>750</v>
      </c>
      <c r="D6" s="121" t="s">
        <v>155</v>
      </c>
      <c r="E6" s="122">
        <v>550</v>
      </c>
      <c r="F6" s="123">
        <v>0</v>
      </c>
      <c r="G6" s="124">
        <f>F6/E6</f>
        <v>0</v>
      </c>
      <c r="H6" s="43"/>
      <c r="I6" s="119"/>
    </row>
    <row r="7" spans="1:9" ht="12">
      <c r="A7" s="114"/>
      <c r="B7" s="114"/>
      <c r="C7" s="114"/>
      <c r="D7" s="121" t="s">
        <v>260</v>
      </c>
      <c r="E7" s="126"/>
      <c r="F7" s="43"/>
      <c r="G7" s="77"/>
      <c r="H7" s="43"/>
      <c r="I7" s="119"/>
    </row>
    <row r="8" spans="1:9" ht="12">
      <c r="A8" s="22"/>
      <c r="B8" s="22"/>
      <c r="C8" s="22"/>
      <c r="D8" s="121" t="s">
        <v>156</v>
      </c>
      <c r="E8" s="17"/>
      <c r="F8" s="43"/>
      <c r="G8" s="77"/>
      <c r="H8" s="43"/>
      <c r="I8" s="119"/>
    </row>
    <row r="9" spans="1:9" ht="12">
      <c r="A9" s="114"/>
      <c r="B9" s="114"/>
      <c r="C9" s="127">
        <v>2010</v>
      </c>
      <c r="D9" s="121" t="s">
        <v>184</v>
      </c>
      <c r="E9" s="122">
        <v>199277</v>
      </c>
      <c r="F9" s="123">
        <v>199275.78</v>
      </c>
      <c r="G9" s="124">
        <f>F9/E9</f>
        <v>0.9999938778684946</v>
      </c>
      <c r="H9" s="43"/>
      <c r="I9" s="119"/>
    </row>
    <row r="10" spans="1:9" ht="12">
      <c r="A10" s="114"/>
      <c r="B10" s="114"/>
      <c r="C10" s="114"/>
      <c r="D10" s="121" t="s">
        <v>261</v>
      </c>
      <c r="E10" s="126"/>
      <c r="F10" s="123"/>
      <c r="G10" s="124"/>
      <c r="H10" s="43"/>
      <c r="I10" s="119"/>
    </row>
    <row r="11" spans="1:9" ht="12">
      <c r="A11" s="22"/>
      <c r="B11" s="22"/>
      <c r="C11" s="22"/>
      <c r="D11" s="121" t="s">
        <v>185</v>
      </c>
      <c r="E11" s="17"/>
      <c r="F11" s="123"/>
      <c r="G11" s="124"/>
      <c r="H11" s="43"/>
      <c r="I11" s="119"/>
    </row>
    <row r="12" spans="1:9" s="130" customFormat="1" ht="12">
      <c r="A12" s="128">
        <v>600</v>
      </c>
      <c r="B12" s="129"/>
      <c r="C12" s="129"/>
      <c r="D12" s="115" t="s">
        <v>6</v>
      </c>
      <c r="E12" s="116">
        <v>189728</v>
      </c>
      <c r="F12" s="57">
        <f>SUM(F13)</f>
        <v>12853.1</v>
      </c>
      <c r="G12" s="118">
        <f>F12/E12</f>
        <v>0.06774487687637039</v>
      </c>
      <c r="H12" s="57">
        <f>SUM(H13)</f>
        <v>0</v>
      </c>
      <c r="I12" s="118">
        <f>H12/E12</f>
        <v>0</v>
      </c>
    </row>
    <row r="13" spans="1:9" ht="12">
      <c r="A13" s="114"/>
      <c r="B13" s="131">
        <v>60016</v>
      </c>
      <c r="C13" s="114"/>
      <c r="D13" s="121" t="s">
        <v>7</v>
      </c>
      <c r="E13" s="122">
        <v>189728</v>
      </c>
      <c r="F13" s="123">
        <f>SUM(F14:F15)</f>
        <v>12853.1</v>
      </c>
      <c r="G13" s="124">
        <f>F13/E13</f>
        <v>0.06774487687637039</v>
      </c>
      <c r="H13" s="123">
        <f>SUM(H14:H15)</f>
        <v>0</v>
      </c>
      <c r="I13" s="124">
        <f>H13/E13</f>
        <v>0</v>
      </c>
    </row>
    <row r="14" spans="1:9" ht="12">
      <c r="A14" s="114"/>
      <c r="B14" s="114"/>
      <c r="C14" s="125">
        <v>690</v>
      </c>
      <c r="D14" s="121" t="s">
        <v>31</v>
      </c>
      <c r="E14" s="122">
        <v>15000</v>
      </c>
      <c r="F14" s="123">
        <v>12853.1</v>
      </c>
      <c r="G14" s="124">
        <f>F14/E14</f>
        <v>0.8568733333333334</v>
      </c>
      <c r="H14" s="43"/>
      <c r="I14" s="119"/>
    </row>
    <row r="15" spans="1:9" ht="12">
      <c r="A15" s="114"/>
      <c r="B15" s="114"/>
      <c r="C15" s="127">
        <v>6330</v>
      </c>
      <c r="D15" s="121" t="s">
        <v>262</v>
      </c>
      <c r="E15" s="122">
        <v>174728</v>
      </c>
      <c r="F15" s="132"/>
      <c r="G15" s="133"/>
      <c r="H15" s="43">
        <v>0</v>
      </c>
      <c r="I15" s="124">
        <f>H15/E15</f>
        <v>0</v>
      </c>
    </row>
    <row r="16" spans="1:9" ht="12">
      <c r="A16" s="114"/>
      <c r="B16" s="114"/>
      <c r="C16" s="114"/>
      <c r="D16" s="121" t="s">
        <v>263</v>
      </c>
      <c r="E16" s="126"/>
      <c r="F16" s="123"/>
      <c r="G16" s="124"/>
      <c r="H16" s="43"/>
      <c r="I16" s="119"/>
    </row>
    <row r="17" spans="1:9" s="130" customFormat="1" ht="12">
      <c r="A17" s="128">
        <v>700</v>
      </c>
      <c r="B17" s="129"/>
      <c r="C17" s="129"/>
      <c r="D17" s="115" t="s">
        <v>8</v>
      </c>
      <c r="E17" s="116">
        <v>2368300</v>
      </c>
      <c r="F17" s="134">
        <f>SUM(F18)</f>
        <v>725907.1100000001</v>
      </c>
      <c r="G17" s="118">
        <f>F17/E17</f>
        <v>0.30650977916649075</v>
      </c>
      <c r="H17" s="57">
        <f>SUM(H18)</f>
        <v>345451.58999999997</v>
      </c>
      <c r="I17" s="118">
        <f>H17/E17</f>
        <v>0.14586479331165814</v>
      </c>
    </row>
    <row r="18" spans="1:9" ht="12">
      <c r="A18" s="114"/>
      <c r="B18" s="131">
        <v>70005</v>
      </c>
      <c r="C18" s="114"/>
      <c r="D18" s="121" t="s">
        <v>9</v>
      </c>
      <c r="E18" s="122">
        <v>2368300</v>
      </c>
      <c r="F18" s="123">
        <f>SUM(F19,F21,F23,F30,F31,F32)</f>
        <v>725907.1100000001</v>
      </c>
      <c r="G18" s="124">
        <f>F18/E18</f>
        <v>0.30650977916649075</v>
      </c>
      <c r="H18" s="43">
        <f>SUM(H26,H28)</f>
        <v>345451.58999999997</v>
      </c>
      <c r="I18" s="124">
        <f>H18/E18</f>
        <v>0.14586479331165814</v>
      </c>
    </row>
    <row r="19" spans="1:9" ht="12">
      <c r="A19" s="114"/>
      <c r="B19" s="114"/>
      <c r="C19" s="125">
        <v>470</v>
      </c>
      <c r="D19" s="121" t="s">
        <v>157</v>
      </c>
      <c r="E19" s="122">
        <v>180000</v>
      </c>
      <c r="F19" s="132">
        <v>140240</v>
      </c>
      <c r="G19" s="124">
        <f>F19/E19</f>
        <v>0.7791111111111111</v>
      </c>
      <c r="H19" s="43"/>
      <c r="I19" s="119"/>
    </row>
    <row r="20" spans="1:9" ht="12">
      <c r="A20" s="114"/>
      <c r="B20" s="114"/>
      <c r="C20" s="114"/>
      <c r="D20" s="121" t="s">
        <v>158</v>
      </c>
      <c r="E20" s="126"/>
      <c r="F20" s="43"/>
      <c r="G20" s="77"/>
      <c r="H20" s="43"/>
      <c r="I20" s="119"/>
    </row>
    <row r="21" spans="1:9" ht="12">
      <c r="A21" s="114"/>
      <c r="B21" s="114"/>
      <c r="C21" s="125">
        <v>490</v>
      </c>
      <c r="D21" s="121" t="s">
        <v>159</v>
      </c>
      <c r="E21" s="122">
        <v>77000</v>
      </c>
      <c r="F21" s="43">
        <v>22403.05</v>
      </c>
      <c r="G21" s="124">
        <f>F21/E21</f>
        <v>0.29094870129870126</v>
      </c>
      <c r="H21" s="123"/>
      <c r="I21" s="119"/>
    </row>
    <row r="22" spans="1:9" ht="12">
      <c r="A22" s="114"/>
      <c r="B22" s="114"/>
      <c r="C22" s="114"/>
      <c r="D22" s="121" t="s">
        <v>160</v>
      </c>
      <c r="E22" s="126"/>
      <c r="F22" s="43"/>
      <c r="G22" s="77"/>
      <c r="H22" s="132"/>
      <c r="I22" s="119"/>
    </row>
    <row r="23" spans="1:9" ht="12">
      <c r="A23" s="114"/>
      <c r="B23" s="114"/>
      <c r="C23" s="125">
        <v>750</v>
      </c>
      <c r="D23" s="121" t="s">
        <v>155</v>
      </c>
      <c r="E23" s="122">
        <v>1290000</v>
      </c>
      <c r="F23" s="43">
        <v>547336.01</v>
      </c>
      <c r="G23" s="124">
        <f>F23/E23</f>
        <v>0.42429148062015504</v>
      </c>
      <c r="H23" s="123"/>
      <c r="I23" s="119"/>
    </row>
    <row r="24" spans="1:9" ht="12">
      <c r="A24" s="114"/>
      <c r="B24" s="114"/>
      <c r="C24" s="114"/>
      <c r="D24" s="121" t="s">
        <v>260</v>
      </c>
      <c r="E24" s="126"/>
      <c r="F24" s="43"/>
      <c r="G24" s="77"/>
      <c r="H24" s="132"/>
      <c r="I24" s="119"/>
    </row>
    <row r="25" spans="1:9" ht="12">
      <c r="A25" s="22"/>
      <c r="B25" s="22"/>
      <c r="C25" s="22"/>
      <c r="D25" s="121" t="s">
        <v>156</v>
      </c>
      <c r="E25" s="17"/>
      <c r="F25" s="123"/>
      <c r="G25" s="124"/>
      <c r="H25" s="43"/>
      <c r="I25" s="119"/>
    </row>
    <row r="26" spans="1:9" ht="12">
      <c r="A26" s="114"/>
      <c r="B26" s="114"/>
      <c r="C26" s="125">
        <v>760</v>
      </c>
      <c r="D26" s="121" t="s">
        <v>161</v>
      </c>
      <c r="E26" s="122">
        <v>1500</v>
      </c>
      <c r="F26" s="123"/>
      <c r="G26" s="124"/>
      <c r="H26" s="43">
        <v>5931.17</v>
      </c>
      <c r="I26" s="124">
        <f>H26/E26</f>
        <v>3.9541133333333334</v>
      </c>
    </row>
    <row r="27" spans="1:9" ht="12">
      <c r="A27" s="114"/>
      <c r="B27" s="114"/>
      <c r="C27" s="114"/>
      <c r="D27" s="121" t="s">
        <v>162</v>
      </c>
      <c r="E27" s="126"/>
      <c r="F27" s="117"/>
      <c r="G27" s="118"/>
      <c r="H27" s="57"/>
      <c r="I27" s="119"/>
    </row>
    <row r="28" spans="1:9" ht="12">
      <c r="A28" s="114"/>
      <c r="B28" s="114"/>
      <c r="C28" s="125">
        <v>770</v>
      </c>
      <c r="D28" s="121" t="s">
        <v>186</v>
      </c>
      <c r="E28" s="122">
        <v>796800</v>
      </c>
      <c r="F28" s="123"/>
      <c r="G28" s="124"/>
      <c r="H28" s="43">
        <v>339520.42</v>
      </c>
      <c r="I28" s="124">
        <f>H28/E28</f>
        <v>0.4261049447791164</v>
      </c>
    </row>
    <row r="29" spans="1:9" ht="12">
      <c r="A29" s="114"/>
      <c r="B29" s="114"/>
      <c r="C29" s="114"/>
      <c r="D29" s="121" t="s">
        <v>187</v>
      </c>
      <c r="E29" s="126"/>
      <c r="F29" s="123"/>
      <c r="G29" s="124"/>
      <c r="H29" s="43"/>
      <c r="I29" s="119"/>
    </row>
    <row r="30" spans="1:9" ht="12">
      <c r="A30" s="114"/>
      <c r="B30" s="114"/>
      <c r="C30" s="125">
        <v>830</v>
      </c>
      <c r="D30" s="121" t="s">
        <v>32</v>
      </c>
      <c r="E30" s="122">
        <v>20000</v>
      </c>
      <c r="F30" s="132">
        <v>7700.08</v>
      </c>
      <c r="G30" s="124">
        <f aca="true" t="shared" si="0" ref="G30:G35">F30/E30</f>
        <v>0.385004</v>
      </c>
      <c r="H30" s="43"/>
      <c r="I30" s="119"/>
    </row>
    <row r="31" spans="1:9" ht="12">
      <c r="A31" s="114"/>
      <c r="B31" s="114"/>
      <c r="C31" s="125">
        <v>920</v>
      </c>
      <c r="D31" s="121" t="s">
        <v>33</v>
      </c>
      <c r="E31" s="122">
        <v>3000</v>
      </c>
      <c r="F31" s="43">
        <v>2244.04</v>
      </c>
      <c r="G31" s="124">
        <f t="shared" si="0"/>
        <v>0.7480133333333333</v>
      </c>
      <c r="H31" s="43"/>
      <c r="I31" s="119"/>
    </row>
    <row r="32" spans="1:9" ht="12">
      <c r="A32" s="114"/>
      <c r="B32" s="114"/>
      <c r="C32" s="125">
        <v>970</v>
      </c>
      <c r="D32" s="121" t="s">
        <v>49</v>
      </c>
      <c r="E32" s="122">
        <v>0</v>
      </c>
      <c r="F32" s="43">
        <v>5983.93</v>
      </c>
      <c r="G32" s="124" t="s">
        <v>340</v>
      </c>
      <c r="H32" s="43"/>
      <c r="I32" s="119"/>
    </row>
    <row r="33" spans="1:9" s="130" customFormat="1" ht="12">
      <c r="A33" s="128">
        <v>710</v>
      </c>
      <c r="B33" s="129"/>
      <c r="C33" s="129"/>
      <c r="D33" s="115" t="s">
        <v>63</v>
      </c>
      <c r="E33" s="116">
        <v>20000</v>
      </c>
      <c r="F33" s="117">
        <f>SUM(F34)</f>
        <v>10819.33</v>
      </c>
      <c r="G33" s="118">
        <f t="shared" si="0"/>
        <v>0.5409665</v>
      </c>
      <c r="H33" s="57"/>
      <c r="I33" s="135"/>
    </row>
    <row r="34" spans="1:9" ht="12">
      <c r="A34" s="114"/>
      <c r="B34" s="131">
        <v>71035</v>
      </c>
      <c r="C34" s="114"/>
      <c r="D34" s="121" t="s">
        <v>66</v>
      </c>
      <c r="E34" s="122">
        <v>20000</v>
      </c>
      <c r="F34" s="123">
        <f>SUM(F35)</f>
        <v>10819.33</v>
      </c>
      <c r="G34" s="124">
        <f t="shared" si="0"/>
        <v>0.5409665</v>
      </c>
      <c r="H34" s="43"/>
      <c r="I34" s="119"/>
    </row>
    <row r="35" spans="1:9" ht="12">
      <c r="A35" s="114"/>
      <c r="B35" s="114"/>
      <c r="C35" s="125">
        <v>750</v>
      </c>
      <c r="D35" s="121" t="s">
        <v>155</v>
      </c>
      <c r="E35" s="122">
        <v>20000</v>
      </c>
      <c r="F35" s="123">
        <v>10819.33</v>
      </c>
      <c r="G35" s="124">
        <f t="shared" si="0"/>
        <v>0.5409665</v>
      </c>
      <c r="H35" s="43"/>
      <c r="I35" s="119"/>
    </row>
    <row r="36" spans="1:9" ht="12">
      <c r="A36" s="114"/>
      <c r="B36" s="114"/>
      <c r="C36" s="114"/>
      <c r="D36" s="121" t="s">
        <v>260</v>
      </c>
      <c r="E36" s="126"/>
      <c r="F36" s="132"/>
      <c r="G36" s="133"/>
      <c r="H36" s="43"/>
      <c r="I36" s="119"/>
    </row>
    <row r="37" spans="1:9" ht="12">
      <c r="A37" s="22"/>
      <c r="B37" s="22"/>
      <c r="C37" s="22"/>
      <c r="D37" s="121" t="s">
        <v>156</v>
      </c>
      <c r="E37" s="17"/>
      <c r="F37" s="43"/>
      <c r="G37" s="77"/>
      <c r="H37" s="43"/>
      <c r="I37" s="119"/>
    </row>
    <row r="38" spans="1:9" s="130" customFormat="1" ht="12">
      <c r="A38" s="128">
        <v>750</v>
      </c>
      <c r="B38" s="129"/>
      <c r="C38" s="129"/>
      <c r="D38" s="115" t="s">
        <v>10</v>
      </c>
      <c r="E38" s="116">
        <v>146814</v>
      </c>
      <c r="F38" s="117">
        <f>SUM(F39,F44,F48,F54)</f>
        <v>71903.20999999999</v>
      </c>
      <c r="G38" s="118">
        <f>F38/E38</f>
        <v>0.4897571757461822</v>
      </c>
      <c r="H38" s="57"/>
      <c r="I38" s="135"/>
    </row>
    <row r="39" spans="1:9" ht="12">
      <c r="A39" s="114"/>
      <c r="B39" s="131">
        <v>75011</v>
      </c>
      <c r="C39" s="114"/>
      <c r="D39" s="121" t="s">
        <v>11</v>
      </c>
      <c r="E39" s="122">
        <v>101850</v>
      </c>
      <c r="F39" s="123">
        <f>SUM(F40:F41)</f>
        <v>50938.8</v>
      </c>
      <c r="G39" s="124">
        <f>F39/E39</f>
        <v>0.5001354933726068</v>
      </c>
      <c r="H39" s="43"/>
      <c r="I39" s="119"/>
    </row>
    <row r="40" spans="1:9" ht="12">
      <c r="A40" s="114"/>
      <c r="B40" s="131"/>
      <c r="C40" s="125">
        <v>970</v>
      </c>
      <c r="D40" s="121" t="s">
        <v>49</v>
      </c>
      <c r="E40" s="122">
        <v>0</v>
      </c>
      <c r="F40" s="123">
        <v>10.8</v>
      </c>
      <c r="G40" s="124" t="s">
        <v>340</v>
      </c>
      <c r="H40" s="43"/>
      <c r="I40" s="119"/>
    </row>
    <row r="41" spans="1:9" ht="12">
      <c r="A41" s="114"/>
      <c r="B41" s="114"/>
      <c r="C41" s="127">
        <v>2010</v>
      </c>
      <c r="D41" s="121" t="s">
        <v>184</v>
      </c>
      <c r="E41" s="122">
        <v>101850</v>
      </c>
      <c r="F41" s="132">
        <v>50928</v>
      </c>
      <c r="G41" s="124">
        <f>F41/E41</f>
        <v>0.5000294550810015</v>
      </c>
      <c r="H41" s="43"/>
      <c r="I41" s="119"/>
    </row>
    <row r="42" spans="1:9" ht="12">
      <c r="A42" s="114"/>
      <c r="B42" s="114"/>
      <c r="C42" s="114"/>
      <c r="D42" s="121" t="s">
        <v>261</v>
      </c>
      <c r="E42" s="126"/>
      <c r="F42" s="43"/>
      <c r="G42" s="77"/>
      <c r="H42" s="43"/>
      <c r="I42" s="119"/>
    </row>
    <row r="43" spans="1:9" ht="12">
      <c r="A43" s="22"/>
      <c r="B43" s="22"/>
      <c r="C43" s="22"/>
      <c r="D43" s="121" t="s">
        <v>185</v>
      </c>
      <c r="E43" s="17"/>
      <c r="F43" s="117"/>
      <c r="G43" s="118"/>
      <c r="H43" s="57"/>
      <c r="I43" s="119"/>
    </row>
    <row r="44" spans="1:9" ht="12">
      <c r="A44" s="114"/>
      <c r="B44" s="131">
        <v>75020</v>
      </c>
      <c r="C44" s="114"/>
      <c r="D44" s="121" t="s">
        <v>264</v>
      </c>
      <c r="E44" s="122">
        <v>5492</v>
      </c>
      <c r="F44" s="132">
        <f>SUM(F45)</f>
        <v>5491.56</v>
      </c>
      <c r="G44" s="124">
        <f>F44/E44</f>
        <v>0.999919883466861</v>
      </c>
      <c r="H44" s="43"/>
      <c r="I44" s="119"/>
    </row>
    <row r="45" spans="1:9" ht="12">
      <c r="A45" s="114"/>
      <c r="B45" s="114"/>
      <c r="C45" s="127">
        <v>2910</v>
      </c>
      <c r="D45" s="121" t="s">
        <v>265</v>
      </c>
      <c r="E45" s="122">
        <v>5492</v>
      </c>
      <c r="F45" s="123">
        <v>5491.56</v>
      </c>
      <c r="G45" s="124">
        <f>F45/E45</f>
        <v>0.999919883466861</v>
      </c>
      <c r="H45" s="43"/>
      <c r="I45" s="119"/>
    </row>
    <row r="46" spans="1:9" ht="12">
      <c r="A46" s="114"/>
      <c r="B46" s="114"/>
      <c r="C46" s="114"/>
      <c r="D46" s="121" t="s">
        <v>266</v>
      </c>
      <c r="E46" s="126"/>
      <c r="F46" s="123"/>
      <c r="G46" s="124"/>
      <c r="H46" s="43"/>
      <c r="I46" s="119"/>
    </row>
    <row r="47" spans="1:9" ht="12">
      <c r="A47" s="22"/>
      <c r="B47" s="22"/>
      <c r="C47" s="22"/>
      <c r="D47" s="121" t="s">
        <v>267</v>
      </c>
      <c r="E47" s="17"/>
      <c r="F47" s="132"/>
      <c r="G47" s="133"/>
      <c r="H47" s="43"/>
      <c r="I47" s="119"/>
    </row>
    <row r="48" spans="1:9" ht="12">
      <c r="A48" s="114"/>
      <c r="B48" s="131">
        <v>75023</v>
      </c>
      <c r="C48" s="114"/>
      <c r="D48" s="121" t="s">
        <v>71</v>
      </c>
      <c r="E48" s="122">
        <v>36000</v>
      </c>
      <c r="F48" s="43">
        <f>SUM(F53,F49:F50)</f>
        <v>11485.82</v>
      </c>
      <c r="G48" s="124">
        <f>F48/E48</f>
        <v>0.31905055555555556</v>
      </c>
      <c r="H48" s="43"/>
      <c r="I48" s="119"/>
    </row>
    <row r="49" spans="1:9" ht="12">
      <c r="A49" s="114"/>
      <c r="B49" s="131"/>
      <c r="C49" s="136" t="s">
        <v>341</v>
      </c>
      <c r="D49" s="121" t="s">
        <v>342</v>
      </c>
      <c r="E49" s="122">
        <v>0</v>
      </c>
      <c r="F49" s="43">
        <v>6002.4</v>
      </c>
      <c r="G49" s="124" t="s">
        <v>340</v>
      </c>
      <c r="H49" s="43"/>
      <c r="I49" s="119"/>
    </row>
    <row r="50" spans="1:9" ht="12">
      <c r="A50" s="114"/>
      <c r="B50" s="114"/>
      <c r="C50" s="125">
        <v>750</v>
      </c>
      <c r="D50" s="121" t="s">
        <v>155</v>
      </c>
      <c r="E50" s="122">
        <v>36000</v>
      </c>
      <c r="F50" s="123">
        <v>3660</v>
      </c>
      <c r="G50" s="124">
        <f>F50/E50</f>
        <v>0.10166666666666667</v>
      </c>
      <c r="H50" s="43"/>
      <c r="I50" s="119"/>
    </row>
    <row r="51" spans="1:9" ht="12">
      <c r="A51" s="114"/>
      <c r="B51" s="114"/>
      <c r="C51" s="114"/>
      <c r="D51" s="121" t="s">
        <v>260</v>
      </c>
      <c r="E51" s="126"/>
      <c r="F51" s="123"/>
      <c r="G51" s="124"/>
      <c r="H51" s="43"/>
      <c r="I51" s="119"/>
    </row>
    <row r="52" spans="1:9" ht="12">
      <c r="A52" s="22"/>
      <c r="B52" s="22"/>
      <c r="C52" s="22"/>
      <c r="D52" s="121" t="s">
        <v>156</v>
      </c>
      <c r="E52" s="17"/>
      <c r="F52" s="123"/>
      <c r="G52" s="124"/>
      <c r="H52" s="43"/>
      <c r="I52" s="119"/>
    </row>
    <row r="53" spans="1:9" ht="12">
      <c r="A53" s="22"/>
      <c r="B53" s="22"/>
      <c r="C53" s="125">
        <v>970</v>
      </c>
      <c r="D53" s="121" t="s">
        <v>49</v>
      </c>
      <c r="E53" s="17">
        <v>0</v>
      </c>
      <c r="F53" s="123">
        <v>1823.42</v>
      </c>
      <c r="G53" s="124" t="s">
        <v>340</v>
      </c>
      <c r="H53" s="43"/>
      <c r="I53" s="119"/>
    </row>
    <row r="54" spans="1:9" ht="12">
      <c r="A54" s="114"/>
      <c r="B54" s="131">
        <v>75095</v>
      </c>
      <c r="C54" s="114"/>
      <c r="D54" s="121" t="s">
        <v>5</v>
      </c>
      <c r="E54" s="122">
        <v>3472</v>
      </c>
      <c r="F54" s="132">
        <f>SUM(F55)</f>
        <v>3987.03</v>
      </c>
      <c r="G54" s="124">
        <f>F54/E54</f>
        <v>1.1483381336405531</v>
      </c>
      <c r="H54" s="43"/>
      <c r="I54" s="119"/>
    </row>
    <row r="55" spans="1:9" ht="12">
      <c r="A55" s="114"/>
      <c r="B55" s="114"/>
      <c r="C55" s="125">
        <v>970</v>
      </c>
      <c r="D55" s="121" t="s">
        <v>49</v>
      </c>
      <c r="E55" s="122">
        <v>3472</v>
      </c>
      <c r="F55" s="43">
        <v>3987.03</v>
      </c>
      <c r="G55" s="124">
        <f>F55/E55</f>
        <v>1.1483381336405531</v>
      </c>
      <c r="H55" s="43"/>
      <c r="I55" s="119"/>
    </row>
    <row r="56" spans="1:9" s="130" customFormat="1" ht="12">
      <c r="A56" s="128">
        <v>751</v>
      </c>
      <c r="B56" s="129"/>
      <c r="C56" s="129"/>
      <c r="D56" s="115" t="s">
        <v>188</v>
      </c>
      <c r="E56" s="116">
        <v>55992</v>
      </c>
      <c r="F56" s="117">
        <f>SUM(F58,F62)</f>
        <v>54850</v>
      </c>
      <c r="G56" s="118">
        <f>F56/E56</f>
        <v>0.9796042291755965</v>
      </c>
      <c r="H56" s="57"/>
      <c r="I56" s="135"/>
    </row>
    <row r="57" spans="1:9" ht="12">
      <c r="A57" s="114"/>
      <c r="B57" s="114"/>
      <c r="C57" s="114"/>
      <c r="D57" s="115" t="s">
        <v>189</v>
      </c>
      <c r="E57" s="126"/>
      <c r="F57" s="123"/>
      <c r="G57" s="124"/>
      <c r="H57" s="43"/>
      <c r="I57" s="119"/>
    </row>
    <row r="58" spans="1:9" ht="12">
      <c r="A58" s="114"/>
      <c r="B58" s="131">
        <v>75101</v>
      </c>
      <c r="C58" s="114"/>
      <c r="D58" s="121" t="s">
        <v>188</v>
      </c>
      <c r="E58" s="122">
        <v>2282</v>
      </c>
      <c r="F58" s="123">
        <f>SUM(F59)</f>
        <v>1140</v>
      </c>
      <c r="G58" s="124">
        <f>F58/E58</f>
        <v>0.49956178790534617</v>
      </c>
      <c r="H58" s="43"/>
      <c r="I58" s="119"/>
    </row>
    <row r="59" spans="1:9" ht="12">
      <c r="A59" s="114"/>
      <c r="B59" s="114"/>
      <c r="C59" s="127">
        <v>2010</v>
      </c>
      <c r="D59" s="121" t="s">
        <v>184</v>
      </c>
      <c r="E59" s="122">
        <v>2282</v>
      </c>
      <c r="F59" s="132">
        <v>1140</v>
      </c>
      <c r="G59" s="124">
        <f>F59/E59</f>
        <v>0.49956178790534617</v>
      </c>
      <c r="H59" s="43"/>
      <c r="I59" s="119"/>
    </row>
    <row r="60" spans="1:9" ht="12">
      <c r="A60" s="114"/>
      <c r="B60" s="114"/>
      <c r="C60" s="114"/>
      <c r="D60" s="121" t="s">
        <v>261</v>
      </c>
      <c r="E60" s="126"/>
      <c r="F60" s="43"/>
      <c r="G60" s="77"/>
      <c r="H60" s="43"/>
      <c r="I60" s="119"/>
    </row>
    <row r="61" spans="1:9" ht="12">
      <c r="A61" s="22"/>
      <c r="B61" s="22"/>
      <c r="C61" s="22"/>
      <c r="D61" s="121" t="s">
        <v>185</v>
      </c>
      <c r="E61" s="17"/>
      <c r="F61" s="123"/>
      <c r="G61" s="124"/>
      <c r="H61" s="43"/>
      <c r="I61" s="119"/>
    </row>
    <row r="62" spans="1:9" ht="12">
      <c r="A62" s="114"/>
      <c r="B62" s="131">
        <v>75107</v>
      </c>
      <c r="C62" s="114"/>
      <c r="D62" s="121" t="s">
        <v>268</v>
      </c>
      <c r="E62" s="122">
        <v>53710</v>
      </c>
      <c r="F62" s="123">
        <f>SUM(F63)</f>
        <v>53710</v>
      </c>
      <c r="G62" s="124">
        <f>F62/E62</f>
        <v>1</v>
      </c>
      <c r="H62" s="43"/>
      <c r="I62" s="119"/>
    </row>
    <row r="63" spans="1:9" ht="12">
      <c r="A63" s="114"/>
      <c r="B63" s="114"/>
      <c r="C63" s="127">
        <v>2010</v>
      </c>
      <c r="D63" s="121" t="s">
        <v>184</v>
      </c>
      <c r="E63" s="122">
        <v>53710</v>
      </c>
      <c r="F63" s="123">
        <v>53710</v>
      </c>
      <c r="G63" s="124">
        <f>F63/E63</f>
        <v>1</v>
      </c>
      <c r="H63" s="43"/>
      <c r="I63" s="119"/>
    </row>
    <row r="64" spans="1:9" ht="12">
      <c r="A64" s="114"/>
      <c r="B64" s="114"/>
      <c r="C64" s="114"/>
      <c r="D64" s="121" t="s">
        <v>261</v>
      </c>
      <c r="E64" s="126"/>
      <c r="F64" s="132"/>
      <c r="G64" s="133"/>
      <c r="H64" s="43"/>
      <c r="I64" s="119"/>
    </row>
    <row r="65" spans="1:9" ht="12">
      <c r="A65" s="22"/>
      <c r="B65" s="22"/>
      <c r="C65" s="22"/>
      <c r="D65" s="121" t="s">
        <v>185</v>
      </c>
      <c r="E65" s="17"/>
      <c r="F65" s="43"/>
      <c r="G65" s="77"/>
      <c r="H65" s="43"/>
      <c r="I65" s="119"/>
    </row>
    <row r="66" spans="1:9" s="130" customFormat="1" ht="12">
      <c r="A66" s="128">
        <v>752</v>
      </c>
      <c r="B66" s="129"/>
      <c r="C66" s="129"/>
      <c r="D66" s="115" t="s">
        <v>143</v>
      </c>
      <c r="E66" s="116">
        <v>500</v>
      </c>
      <c r="F66" s="117">
        <f>SUM(F67)</f>
        <v>0</v>
      </c>
      <c r="G66" s="118">
        <f>F66/E66</f>
        <v>0</v>
      </c>
      <c r="H66" s="57"/>
      <c r="I66" s="135"/>
    </row>
    <row r="67" spans="1:9" ht="12">
      <c r="A67" s="114"/>
      <c r="B67" s="131">
        <v>75212</v>
      </c>
      <c r="C67" s="114"/>
      <c r="D67" s="121" t="s">
        <v>144</v>
      </c>
      <c r="E67" s="122">
        <v>500</v>
      </c>
      <c r="F67" s="123">
        <f>SUM(F68)</f>
        <v>0</v>
      </c>
      <c r="G67" s="124">
        <f>F67/E67</f>
        <v>0</v>
      </c>
      <c r="H67" s="43"/>
      <c r="I67" s="119"/>
    </row>
    <row r="68" spans="1:9" ht="12">
      <c r="A68" s="114"/>
      <c r="B68" s="114"/>
      <c r="C68" s="127">
        <v>2010</v>
      </c>
      <c r="D68" s="121" t="s">
        <v>184</v>
      </c>
      <c r="E68" s="122">
        <v>500</v>
      </c>
      <c r="F68" s="132">
        <v>0</v>
      </c>
      <c r="G68" s="124">
        <f>F68/E68</f>
        <v>0</v>
      </c>
      <c r="H68" s="43"/>
      <c r="I68" s="119"/>
    </row>
    <row r="69" spans="1:9" ht="12">
      <c r="A69" s="114"/>
      <c r="B69" s="114"/>
      <c r="C69" s="114"/>
      <c r="D69" s="121" t="s">
        <v>261</v>
      </c>
      <c r="E69" s="126"/>
      <c r="F69" s="123"/>
      <c r="G69" s="124"/>
      <c r="H69" s="43"/>
      <c r="I69" s="119"/>
    </row>
    <row r="70" spans="1:9" ht="12">
      <c r="A70" s="22"/>
      <c r="B70" s="22"/>
      <c r="C70" s="22"/>
      <c r="D70" s="121" t="s">
        <v>185</v>
      </c>
      <c r="E70" s="17"/>
      <c r="F70" s="123"/>
      <c r="G70" s="124"/>
      <c r="H70" s="43"/>
      <c r="I70" s="119"/>
    </row>
    <row r="71" spans="1:9" s="130" customFormat="1" ht="12">
      <c r="A71" s="128">
        <v>754</v>
      </c>
      <c r="B71" s="129"/>
      <c r="C71" s="129"/>
      <c r="D71" s="115" t="s">
        <v>12</v>
      </c>
      <c r="E71" s="116">
        <v>7500</v>
      </c>
      <c r="F71" s="134">
        <f>SUM(F72)</f>
        <v>3531</v>
      </c>
      <c r="G71" s="118">
        <f>F71/E71</f>
        <v>0.4708</v>
      </c>
      <c r="H71" s="57"/>
      <c r="I71" s="135"/>
    </row>
    <row r="72" spans="1:9" ht="12">
      <c r="A72" s="114"/>
      <c r="B72" s="131">
        <v>75416</v>
      </c>
      <c r="C72" s="114"/>
      <c r="D72" s="121" t="s">
        <v>14</v>
      </c>
      <c r="E72" s="122">
        <v>7500</v>
      </c>
      <c r="F72" s="43">
        <f>SUM(F73)</f>
        <v>3531</v>
      </c>
      <c r="G72" s="124">
        <f>F72/E72</f>
        <v>0.4708</v>
      </c>
      <c r="H72" s="43"/>
      <c r="I72" s="119"/>
    </row>
    <row r="73" spans="1:9" ht="12">
      <c r="A73" s="114"/>
      <c r="B73" s="114"/>
      <c r="C73" s="125">
        <v>570</v>
      </c>
      <c r="D73" s="121" t="s">
        <v>202</v>
      </c>
      <c r="E73" s="122">
        <v>7500</v>
      </c>
      <c r="F73" s="123">
        <v>3531</v>
      </c>
      <c r="G73" s="124">
        <f>F73/E73</f>
        <v>0.4708</v>
      </c>
      <c r="H73" s="43"/>
      <c r="I73" s="119"/>
    </row>
    <row r="74" spans="1:9" s="130" customFormat="1" ht="12">
      <c r="A74" s="128">
        <v>756</v>
      </c>
      <c r="B74" s="129"/>
      <c r="C74" s="129"/>
      <c r="D74" s="115" t="s">
        <v>145</v>
      </c>
      <c r="E74" s="116">
        <v>9340050</v>
      </c>
      <c r="F74" s="117">
        <f>SUM(F77,F81,F91,F103,F111)</f>
        <v>4316333.140000001</v>
      </c>
      <c r="G74" s="118">
        <f>F74/E74</f>
        <v>0.462131695226471</v>
      </c>
      <c r="H74" s="57"/>
      <c r="I74" s="135"/>
    </row>
    <row r="75" spans="1:9" ht="12">
      <c r="A75" s="114"/>
      <c r="B75" s="114"/>
      <c r="C75" s="114"/>
      <c r="D75" s="115" t="s">
        <v>146</v>
      </c>
      <c r="E75" s="126"/>
      <c r="F75" s="123"/>
      <c r="G75" s="124"/>
      <c r="H75" s="43"/>
      <c r="I75" s="119"/>
    </row>
    <row r="76" spans="1:9" ht="12">
      <c r="A76" s="22"/>
      <c r="B76" s="22"/>
      <c r="C76" s="22"/>
      <c r="D76" s="115" t="s">
        <v>147</v>
      </c>
      <c r="E76" s="17"/>
      <c r="F76" s="123"/>
      <c r="G76" s="124"/>
      <c r="H76" s="43"/>
      <c r="I76" s="119"/>
    </row>
    <row r="77" spans="1:9" ht="12">
      <c r="A77" s="114"/>
      <c r="B77" s="131">
        <v>75601</v>
      </c>
      <c r="C77" s="114"/>
      <c r="D77" s="121" t="s">
        <v>15</v>
      </c>
      <c r="E77" s="122">
        <v>10150</v>
      </c>
      <c r="F77" s="123">
        <f>SUM(F80,F78)</f>
        <v>6027.44</v>
      </c>
      <c r="G77" s="124">
        <f>F77/E77</f>
        <v>0.5938364532019704</v>
      </c>
      <c r="H77" s="43"/>
      <c r="I77" s="119"/>
    </row>
    <row r="78" spans="1:9" ht="12">
      <c r="A78" s="114"/>
      <c r="B78" s="114"/>
      <c r="C78" s="125">
        <v>350</v>
      </c>
      <c r="D78" s="121" t="s">
        <v>163</v>
      </c>
      <c r="E78" s="122">
        <v>10000</v>
      </c>
      <c r="F78" s="123">
        <v>5871.53</v>
      </c>
      <c r="G78" s="124">
        <f>F78/E78</f>
        <v>0.5871529999999999</v>
      </c>
      <c r="H78" s="43"/>
      <c r="I78" s="119"/>
    </row>
    <row r="79" spans="1:9" ht="12">
      <c r="A79" s="114"/>
      <c r="B79" s="114"/>
      <c r="C79" s="114"/>
      <c r="D79" s="121" t="s">
        <v>164</v>
      </c>
      <c r="E79" s="126"/>
      <c r="F79" s="123"/>
      <c r="G79" s="124"/>
      <c r="H79" s="43"/>
      <c r="I79" s="119"/>
    </row>
    <row r="80" spans="1:9" ht="12">
      <c r="A80" s="114"/>
      <c r="B80" s="114"/>
      <c r="C80" s="125">
        <v>910</v>
      </c>
      <c r="D80" s="121" t="s">
        <v>34</v>
      </c>
      <c r="E80" s="122">
        <v>150</v>
      </c>
      <c r="F80" s="123">
        <v>155.91</v>
      </c>
      <c r="G80" s="124">
        <f>F80/E80</f>
        <v>1.0393999999999999</v>
      </c>
      <c r="H80" s="43"/>
      <c r="I80" s="119"/>
    </row>
    <row r="81" spans="1:9" ht="12">
      <c r="A81" s="114"/>
      <c r="B81" s="131">
        <v>75615</v>
      </c>
      <c r="C81" s="114"/>
      <c r="D81" s="121" t="s">
        <v>148</v>
      </c>
      <c r="E81" s="122">
        <v>2670200</v>
      </c>
      <c r="F81" s="132">
        <f>SUM(F84:F90)</f>
        <v>1563946.7800000003</v>
      </c>
      <c r="G81" s="124">
        <f>F81/E81</f>
        <v>0.5857039847202458</v>
      </c>
      <c r="H81" s="43"/>
      <c r="I81" s="119"/>
    </row>
    <row r="82" spans="1:9" ht="12">
      <c r="A82" s="114"/>
      <c r="B82" s="114"/>
      <c r="C82" s="114"/>
      <c r="D82" s="121" t="s">
        <v>149</v>
      </c>
      <c r="E82" s="126"/>
      <c r="F82" s="43"/>
      <c r="G82" s="77"/>
      <c r="H82" s="43"/>
      <c r="I82" s="119"/>
    </row>
    <row r="83" spans="1:9" ht="12">
      <c r="A83" s="22"/>
      <c r="B83" s="22"/>
      <c r="C83" s="22"/>
      <c r="D83" s="121" t="s">
        <v>150</v>
      </c>
      <c r="E83" s="17"/>
      <c r="F83" s="123"/>
      <c r="G83" s="124"/>
      <c r="H83" s="43"/>
      <c r="I83" s="119"/>
    </row>
    <row r="84" spans="1:9" ht="12">
      <c r="A84" s="114"/>
      <c r="B84" s="114"/>
      <c r="C84" s="125">
        <v>310</v>
      </c>
      <c r="D84" s="121" t="s">
        <v>35</v>
      </c>
      <c r="E84" s="122">
        <v>2281000</v>
      </c>
      <c r="F84" s="123">
        <v>1228842.6</v>
      </c>
      <c r="G84" s="124">
        <f aca="true" t="shared" si="1" ref="G84:G91">F84/E84</f>
        <v>0.5387297676457694</v>
      </c>
      <c r="H84" s="43"/>
      <c r="I84" s="119"/>
    </row>
    <row r="85" spans="1:9" ht="12">
      <c r="A85" s="114"/>
      <c r="B85" s="114"/>
      <c r="C85" s="125">
        <v>320</v>
      </c>
      <c r="D85" s="121" t="s">
        <v>36</v>
      </c>
      <c r="E85" s="122">
        <v>336000</v>
      </c>
      <c r="F85" s="123">
        <v>280306.3</v>
      </c>
      <c r="G85" s="124">
        <f t="shared" si="1"/>
        <v>0.8342449404761905</v>
      </c>
      <c r="H85" s="43"/>
      <c r="I85" s="119"/>
    </row>
    <row r="86" spans="1:9" ht="12">
      <c r="A86" s="114"/>
      <c r="B86" s="114"/>
      <c r="C86" s="125">
        <v>330</v>
      </c>
      <c r="D86" s="121" t="s">
        <v>37</v>
      </c>
      <c r="E86" s="122">
        <v>2500</v>
      </c>
      <c r="F86" s="123">
        <v>1383.08</v>
      </c>
      <c r="G86" s="124">
        <f t="shared" si="1"/>
        <v>0.553232</v>
      </c>
      <c r="H86" s="43"/>
      <c r="I86" s="119"/>
    </row>
    <row r="87" spans="1:9" ht="12">
      <c r="A87" s="114"/>
      <c r="B87" s="114"/>
      <c r="C87" s="125">
        <v>340</v>
      </c>
      <c r="D87" s="121" t="s">
        <v>38</v>
      </c>
      <c r="E87" s="122">
        <v>28000</v>
      </c>
      <c r="F87" s="123">
        <v>15022.3</v>
      </c>
      <c r="G87" s="124">
        <f t="shared" si="1"/>
        <v>0.5365107142857143</v>
      </c>
      <c r="H87" s="43"/>
      <c r="I87" s="119"/>
    </row>
    <row r="88" spans="1:9" ht="12">
      <c r="A88" s="114"/>
      <c r="B88" s="114"/>
      <c r="C88" s="125">
        <v>500</v>
      </c>
      <c r="D88" s="121" t="s">
        <v>39</v>
      </c>
      <c r="E88" s="122">
        <v>1000</v>
      </c>
      <c r="F88" s="123">
        <v>400</v>
      </c>
      <c r="G88" s="124">
        <f t="shared" si="1"/>
        <v>0.4</v>
      </c>
      <c r="H88" s="43"/>
      <c r="I88" s="119"/>
    </row>
    <row r="89" spans="1:9" ht="12">
      <c r="A89" s="114"/>
      <c r="B89" s="114"/>
      <c r="C89" s="125">
        <v>910</v>
      </c>
      <c r="D89" s="121" t="s">
        <v>34</v>
      </c>
      <c r="E89" s="122">
        <v>20500</v>
      </c>
      <c r="F89" s="123">
        <v>36804.5</v>
      </c>
      <c r="G89" s="124">
        <f t="shared" si="1"/>
        <v>1.795341463414634</v>
      </c>
      <c r="H89" s="43"/>
      <c r="I89" s="119"/>
    </row>
    <row r="90" spans="1:9" ht="12">
      <c r="A90" s="114"/>
      <c r="B90" s="114"/>
      <c r="C90" s="127">
        <v>2680</v>
      </c>
      <c r="D90" s="121" t="s">
        <v>135</v>
      </c>
      <c r="E90" s="122">
        <v>1200</v>
      </c>
      <c r="F90" s="123">
        <v>1188</v>
      </c>
      <c r="G90" s="124">
        <f t="shared" si="1"/>
        <v>0.99</v>
      </c>
      <c r="H90" s="43"/>
      <c r="I90" s="119"/>
    </row>
    <row r="91" spans="1:9" ht="12">
      <c r="A91" s="114"/>
      <c r="B91" s="131">
        <v>75616</v>
      </c>
      <c r="C91" s="114"/>
      <c r="D91" s="121" t="s">
        <v>190</v>
      </c>
      <c r="E91" s="122">
        <v>2202700</v>
      </c>
      <c r="F91" s="123">
        <f>SUM(F94:F102)</f>
        <v>993701.4600000001</v>
      </c>
      <c r="G91" s="124">
        <f t="shared" si="1"/>
        <v>0.45112882371634816</v>
      </c>
      <c r="H91" s="43"/>
      <c r="I91" s="119"/>
    </row>
    <row r="92" spans="1:9" ht="12">
      <c r="A92" s="114"/>
      <c r="B92" s="114"/>
      <c r="C92" s="114"/>
      <c r="D92" s="121" t="s">
        <v>269</v>
      </c>
      <c r="E92" s="126"/>
      <c r="F92" s="123"/>
      <c r="G92" s="124"/>
      <c r="H92" s="43"/>
      <c r="I92" s="119"/>
    </row>
    <row r="93" spans="1:9" ht="12">
      <c r="A93" s="22"/>
      <c r="B93" s="22"/>
      <c r="C93" s="22"/>
      <c r="D93" s="121" t="s">
        <v>191</v>
      </c>
      <c r="E93" s="17"/>
      <c r="F93" s="132"/>
      <c r="G93" s="133"/>
      <c r="H93" s="43"/>
      <c r="I93" s="119"/>
    </row>
    <row r="94" spans="1:9" ht="12">
      <c r="A94" s="114"/>
      <c r="B94" s="114"/>
      <c r="C94" s="125">
        <v>310</v>
      </c>
      <c r="D94" s="121" t="s">
        <v>35</v>
      </c>
      <c r="E94" s="122">
        <v>1325650</v>
      </c>
      <c r="F94" s="123">
        <v>547370.53</v>
      </c>
      <c r="G94" s="124">
        <f aca="true" t="shared" si="2" ref="G94:G103">F94/E94</f>
        <v>0.41290727567608343</v>
      </c>
      <c r="H94" s="43"/>
      <c r="I94" s="119"/>
    </row>
    <row r="95" spans="1:9" ht="12">
      <c r="A95" s="114"/>
      <c r="B95" s="114"/>
      <c r="C95" s="125">
        <v>320</v>
      </c>
      <c r="D95" s="121" t="s">
        <v>36</v>
      </c>
      <c r="E95" s="122">
        <v>321000</v>
      </c>
      <c r="F95" s="123">
        <v>175773.84</v>
      </c>
      <c r="G95" s="124">
        <f t="shared" si="2"/>
        <v>0.5475820560747664</v>
      </c>
      <c r="H95" s="43"/>
      <c r="I95" s="119"/>
    </row>
    <row r="96" spans="1:9" ht="12">
      <c r="A96" s="114"/>
      <c r="B96" s="114"/>
      <c r="C96" s="125">
        <v>330</v>
      </c>
      <c r="D96" s="121" t="s">
        <v>37</v>
      </c>
      <c r="E96" s="122">
        <v>600</v>
      </c>
      <c r="F96" s="123">
        <v>368.05</v>
      </c>
      <c r="G96" s="124">
        <f t="shared" si="2"/>
        <v>0.6134166666666667</v>
      </c>
      <c r="H96" s="43"/>
      <c r="I96" s="119"/>
    </row>
    <row r="97" spans="1:9" ht="12">
      <c r="A97" s="114"/>
      <c r="B97" s="114"/>
      <c r="C97" s="125">
        <v>340</v>
      </c>
      <c r="D97" s="121" t="s">
        <v>38</v>
      </c>
      <c r="E97" s="122">
        <v>152000</v>
      </c>
      <c r="F97" s="132">
        <v>81777.65</v>
      </c>
      <c r="G97" s="124">
        <f t="shared" si="2"/>
        <v>0.5380108552631578</v>
      </c>
      <c r="H97" s="43"/>
      <c r="I97" s="119"/>
    </row>
    <row r="98" spans="1:9" ht="12">
      <c r="A98" s="114"/>
      <c r="B98" s="114"/>
      <c r="C98" s="125">
        <v>360</v>
      </c>
      <c r="D98" s="121" t="s">
        <v>40</v>
      </c>
      <c r="E98" s="122">
        <v>20000</v>
      </c>
      <c r="F98" s="123">
        <v>14804.6</v>
      </c>
      <c r="G98" s="124">
        <f t="shared" si="2"/>
        <v>0.74023</v>
      </c>
      <c r="H98" s="43"/>
      <c r="I98" s="119"/>
    </row>
    <row r="99" spans="1:9" ht="12">
      <c r="A99" s="114"/>
      <c r="B99" s="114"/>
      <c r="C99" s="125">
        <v>370</v>
      </c>
      <c r="D99" s="121" t="s">
        <v>180</v>
      </c>
      <c r="E99" s="122">
        <v>450</v>
      </c>
      <c r="F99" s="123">
        <v>60</v>
      </c>
      <c r="G99" s="124">
        <f t="shared" si="2"/>
        <v>0.13333333333333333</v>
      </c>
      <c r="H99" s="43"/>
      <c r="I99" s="119"/>
    </row>
    <row r="100" spans="1:9" ht="12">
      <c r="A100" s="114"/>
      <c r="B100" s="114"/>
      <c r="C100" s="125">
        <v>430</v>
      </c>
      <c r="D100" s="121" t="s">
        <v>41</v>
      </c>
      <c r="E100" s="122">
        <v>62000</v>
      </c>
      <c r="F100" s="123">
        <v>25635</v>
      </c>
      <c r="G100" s="124">
        <f t="shared" si="2"/>
        <v>0.41346774193548386</v>
      </c>
      <c r="H100" s="43"/>
      <c r="I100" s="119"/>
    </row>
    <row r="101" spans="1:9" ht="12">
      <c r="A101" s="114"/>
      <c r="B101" s="114"/>
      <c r="C101" s="125">
        <v>500</v>
      </c>
      <c r="D101" s="121" t="s">
        <v>39</v>
      </c>
      <c r="E101" s="122">
        <v>300000</v>
      </c>
      <c r="F101" s="123">
        <v>137614</v>
      </c>
      <c r="G101" s="124">
        <f t="shared" si="2"/>
        <v>0.4587133333333333</v>
      </c>
      <c r="H101" s="43"/>
      <c r="I101" s="119"/>
    </row>
    <row r="102" spans="1:9" ht="12">
      <c r="A102" s="114"/>
      <c r="B102" s="114"/>
      <c r="C102" s="125">
        <v>910</v>
      </c>
      <c r="D102" s="121" t="s">
        <v>34</v>
      </c>
      <c r="E102" s="122">
        <v>21000</v>
      </c>
      <c r="F102" s="123">
        <v>10297.79</v>
      </c>
      <c r="G102" s="124">
        <f t="shared" si="2"/>
        <v>0.4903709523809524</v>
      </c>
      <c r="H102" s="43"/>
      <c r="I102" s="119"/>
    </row>
    <row r="103" spans="1:9" ht="12">
      <c r="A103" s="114"/>
      <c r="B103" s="131">
        <v>75618</v>
      </c>
      <c r="C103" s="114"/>
      <c r="D103" s="121" t="s">
        <v>151</v>
      </c>
      <c r="E103" s="122">
        <v>392000</v>
      </c>
      <c r="F103" s="123">
        <f>SUM(F105:F107,F109:F110)</f>
        <v>126766.79</v>
      </c>
      <c r="G103" s="124">
        <f t="shared" si="2"/>
        <v>0.3233846683673469</v>
      </c>
      <c r="H103" s="43"/>
      <c r="I103" s="119"/>
    </row>
    <row r="104" spans="1:9" ht="12">
      <c r="A104" s="114"/>
      <c r="B104" s="114"/>
      <c r="C104" s="114"/>
      <c r="D104" s="121" t="s">
        <v>152</v>
      </c>
      <c r="E104" s="126"/>
      <c r="F104" s="123"/>
      <c r="G104" s="124"/>
      <c r="H104" s="43"/>
      <c r="I104" s="119"/>
    </row>
    <row r="105" spans="1:9" ht="12">
      <c r="A105" s="114"/>
      <c r="B105" s="114"/>
      <c r="C105" s="125">
        <v>410</v>
      </c>
      <c r="D105" s="121" t="s">
        <v>42</v>
      </c>
      <c r="E105" s="122">
        <v>60000</v>
      </c>
      <c r="F105" s="123">
        <v>24889.18</v>
      </c>
      <c r="G105" s="124">
        <f>F105/E105</f>
        <v>0.4148196666666667</v>
      </c>
      <c r="H105" s="43"/>
      <c r="I105" s="119"/>
    </row>
    <row r="106" spans="1:9" ht="12">
      <c r="A106" s="114"/>
      <c r="B106" s="114"/>
      <c r="C106" s="125">
        <v>460</v>
      </c>
      <c r="D106" s="121" t="s">
        <v>43</v>
      </c>
      <c r="E106" s="122">
        <v>73000</v>
      </c>
      <c r="F106" s="123">
        <v>25732.93</v>
      </c>
      <c r="G106" s="124">
        <f>F106/E106</f>
        <v>0.3525058904109589</v>
      </c>
      <c r="H106" s="43"/>
      <c r="I106" s="119"/>
    </row>
    <row r="107" spans="1:9" ht="12">
      <c r="A107" s="114"/>
      <c r="B107" s="114"/>
      <c r="C107" s="125">
        <v>490</v>
      </c>
      <c r="D107" s="121" t="s">
        <v>159</v>
      </c>
      <c r="E107" s="122">
        <v>250000</v>
      </c>
      <c r="F107" s="123">
        <v>75951.68</v>
      </c>
      <c r="G107" s="124">
        <f>F107/E107</f>
        <v>0.30380672</v>
      </c>
      <c r="H107" s="43"/>
      <c r="I107" s="119"/>
    </row>
    <row r="108" spans="1:9" ht="12">
      <c r="A108" s="114"/>
      <c r="B108" s="114"/>
      <c r="C108" s="114"/>
      <c r="D108" s="121" t="s">
        <v>160</v>
      </c>
      <c r="E108" s="126"/>
      <c r="F108" s="123"/>
      <c r="G108" s="124"/>
      <c r="H108" s="43"/>
      <c r="I108" s="119"/>
    </row>
    <row r="109" spans="1:9" ht="12">
      <c r="A109" s="114"/>
      <c r="B109" s="114"/>
      <c r="C109" s="125">
        <v>690</v>
      </c>
      <c r="D109" s="121" t="s">
        <v>31</v>
      </c>
      <c r="E109" s="122">
        <v>500</v>
      </c>
      <c r="F109" s="123">
        <v>0</v>
      </c>
      <c r="G109" s="124">
        <f aca="true" t="shared" si="3" ref="G109:G122">F109/E109</f>
        <v>0</v>
      </c>
      <c r="H109" s="43"/>
      <c r="I109" s="119"/>
    </row>
    <row r="110" spans="1:9" ht="12">
      <c r="A110" s="114"/>
      <c r="B110" s="114"/>
      <c r="C110" s="125">
        <v>910</v>
      </c>
      <c r="D110" s="121" t="s">
        <v>34</v>
      </c>
      <c r="E110" s="122">
        <v>8500</v>
      </c>
      <c r="F110" s="123">
        <v>193</v>
      </c>
      <c r="G110" s="124">
        <f t="shared" si="3"/>
        <v>0.022705882352941176</v>
      </c>
      <c r="H110" s="43"/>
      <c r="I110" s="119"/>
    </row>
    <row r="111" spans="1:9" ht="12">
      <c r="A111" s="114"/>
      <c r="B111" s="131">
        <v>75621</v>
      </c>
      <c r="C111" s="114"/>
      <c r="D111" s="121" t="s">
        <v>16</v>
      </c>
      <c r="E111" s="122">
        <v>4065000</v>
      </c>
      <c r="F111" s="123">
        <f>SUM(F112:F113)</f>
        <v>1625890.67</v>
      </c>
      <c r="G111" s="124">
        <f t="shared" si="3"/>
        <v>0.3999731045510455</v>
      </c>
      <c r="H111" s="43"/>
      <c r="I111" s="119"/>
    </row>
    <row r="112" spans="1:9" ht="12">
      <c r="A112" s="114"/>
      <c r="B112" s="114"/>
      <c r="C112" s="125">
        <v>10</v>
      </c>
      <c r="D112" s="121" t="s">
        <v>44</v>
      </c>
      <c r="E112" s="122">
        <v>4000000</v>
      </c>
      <c r="F112" s="123">
        <v>1620893</v>
      </c>
      <c r="G112" s="124">
        <f t="shared" si="3"/>
        <v>0.40522325</v>
      </c>
      <c r="H112" s="43"/>
      <c r="I112" s="119"/>
    </row>
    <row r="113" spans="1:9" ht="12">
      <c r="A113" s="114"/>
      <c r="B113" s="114"/>
      <c r="C113" s="125">
        <v>20</v>
      </c>
      <c r="D113" s="121" t="s">
        <v>45</v>
      </c>
      <c r="E113" s="122">
        <v>65000</v>
      </c>
      <c r="F113" s="123">
        <v>4997.67</v>
      </c>
      <c r="G113" s="124">
        <f t="shared" si="3"/>
        <v>0.07688723076923078</v>
      </c>
      <c r="H113" s="43"/>
      <c r="I113" s="119"/>
    </row>
    <row r="114" spans="1:9" s="130" customFormat="1" ht="12">
      <c r="A114" s="128">
        <v>758</v>
      </c>
      <c r="B114" s="129"/>
      <c r="C114" s="129"/>
      <c r="D114" s="115" t="s">
        <v>17</v>
      </c>
      <c r="E114" s="116">
        <v>11243149</v>
      </c>
      <c r="F114" s="117">
        <f>SUM(F115,F117,F119,F124)</f>
        <v>6493818.26</v>
      </c>
      <c r="G114" s="118">
        <f t="shared" si="3"/>
        <v>0.5775800231767808</v>
      </c>
      <c r="H114" s="57"/>
      <c r="I114" s="135"/>
    </row>
    <row r="115" spans="1:9" ht="12">
      <c r="A115" s="114"/>
      <c r="B115" s="131">
        <v>75801</v>
      </c>
      <c r="C115" s="114"/>
      <c r="D115" s="121" t="s">
        <v>192</v>
      </c>
      <c r="E115" s="122">
        <v>7593373</v>
      </c>
      <c r="F115" s="132">
        <f>SUM(F116)</f>
        <v>4672848</v>
      </c>
      <c r="G115" s="124">
        <f t="shared" si="3"/>
        <v>0.6153850205962489</v>
      </c>
      <c r="H115" s="43"/>
      <c r="I115" s="119"/>
    </row>
    <row r="116" spans="1:9" ht="12">
      <c r="A116" s="114"/>
      <c r="B116" s="114"/>
      <c r="C116" s="127">
        <v>2920</v>
      </c>
      <c r="D116" s="121" t="s">
        <v>46</v>
      </c>
      <c r="E116" s="122">
        <v>7593373</v>
      </c>
      <c r="F116" s="43">
        <v>4672848</v>
      </c>
      <c r="G116" s="124">
        <f t="shared" si="3"/>
        <v>0.6153850205962489</v>
      </c>
      <c r="H116" s="43"/>
      <c r="I116" s="119"/>
    </row>
    <row r="117" spans="1:9" ht="12">
      <c r="A117" s="114"/>
      <c r="B117" s="131">
        <v>75807</v>
      </c>
      <c r="C117" s="114"/>
      <c r="D117" s="121" t="s">
        <v>18</v>
      </c>
      <c r="E117" s="122">
        <v>3604834</v>
      </c>
      <c r="F117" s="123">
        <f>SUM(F118)</f>
        <v>1802418</v>
      </c>
      <c r="G117" s="124">
        <f t="shared" si="3"/>
        <v>0.5000002774052841</v>
      </c>
      <c r="H117" s="43"/>
      <c r="I117" s="119"/>
    </row>
    <row r="118" spans="1:9" ht="12">
      <c r="A118" s="114"/>
      <c r="B118" s="114"/>
      <c r="C118" s="127">
        <v>2920</v>
      </c>
      <c r="D118" s="121" t="s">
        <v>46</v>
      </c>
      <c r="E118" s="122">
        <v>3604834</v>
      </c>
      <c r="F118" s="123">
        <v>1802418</v>
      </c>
      <c r="G118" s="124">
        <f t="shared" si="3"/>
        <v>0.5000002774052841</v>
      </c>
      <c r="H118" s="43"/>
      <c r="I118" s="119"/>
    </row>
    <row r="119" spans="1:9" ht="12">
      <c r="A119" s="114"/>
      <c r="B119" s="131">
        <v>75814</v>
      </c>
      <c r="C119" s="114"/>
      <c r="D119" s="121" t="s">
        <v>134</v>
      </c>
      <c r="E119" s="122">
        <v>37499</v>
      </c>
      <c r="F119" s="123">
        <f>SUM(F120:F122)</f>
        <v>14832.26</v>
      </c>
      <c r="G119" s="124">
        <f t="shared" si="3"/>
        <v>0.3955374809994933</v>
      </c>
      <c r="H119" s="43"/>
      <c r="I119" s="119"/>
    </row>
    <row r="120" spans="1:9" ht="12">
      <c r="A120" s="114"/>
      <c r="B120" s="114"/>
      <c r="C120" s="125">
        <v>920</v>
      </c>
      <c r="D120" s="121" t="s">
        <v>33</v>
      </c>
      <c r="E120" s="122">
        <v>35000</v>
      </c>
      <c r="F120" s="123">
        <v>11350.28</v>
      </c>
      <c r="G120" s="124">
        <f t="shared" si="3"/>
        <v>0.3242937142857143</v>
      </c>
      <c r="H120" s="43"/>
      <c r="I120" s="119"/>
    </row>
    <row r="121" spans="1:9" ht="12">
      <c r="A121" s="114"/>
      <c r="B121" s="114"/>
      <c r="C121" s="125">
        <v>970</v>
      </c>
      <c r="D121" s="121" t="s">
        <v>49</v>
      </c>
      <c r="E121" s="122">
        <v>0</v>
      </c>
      <c r="F121" s="123">
        <v>983.5</v>
      </c>
      <c r="G121" s="124" t="s">
        <v>340</v>
      </c>
      <c r="H121" s="43"/>
      <c r="I121" s="119"/>
    </row>
    <row r="122" spans="1:9" ht="12">
      <c r="A122" s="114"/>
      <c r="B122" s="114"/>
      <c r="C122" s="127">
        <v>2370</v>
      </c>
      <c r="D122" s="121" t="s">
        <v>270</v>
      </c>
      <c r="E122" s="122">
        <v>2499</v>
      </c>
      <c r="F122" s="123">
        <v>2498.48</v>
      </c>
      <c r="G122" s="124">
        <f t="shared" si="3"/>
        <v>0.9997919167667066</v>
      </c>
      <c r="H122" s="43"/>
      <c r="I122" s="119"/>
    </row>
    <row r="123" spans="1:9" ht="12">
      <c r="A123" s="114"/>
      <c r="B123" s="114"/>
      <c r="C123" s="114"/>
      <c r="D123" s="121" t="s">
        <v>271</v>
      </c>
      <c r="E123" s="126"/>
      <c r="F123" s="132"/>
      <c r="G123" s="133"/>
      <c r="H123" s="43"/>
      <c r="I123" s="119"/>
    </row>
    <row r="124" spans="1:9" ht="12">
      <c r="A124" s="114"/>
      <c r="B124" s="131">
        <v>75831</v>
      </c>
      <c r="C124" s="114"/>
      <c r="D124" s="121" t="s">
        <v>19</v>
      </c>
      <c r="E124" s="122">
        <v>7443</v>
      </c>
      <c r="F124" s="43">
        <f>SUM(F125)</f>
        <v>3720</v>
      </c>
      <c r="G124" s="124">
        <f>F124/E124</f>
        <v>0.49979846835953246</v>
      </c>
      <c r="H124" s="43"/>
      <c r="I124" s="119"/>
    </row>
    <row r="125" spans="1:9" ht="12">
      <c r="A125" s="114"/>
      <c r="B125" s="114"/>
      <c r="C125" s="127">
        <v>2920</v>
      </c>
      <c r="D125" s="121" t="s">
        <v>46</v>
      </c>
      <c r="E125" s="122">
        <v>7443</v>
      </c>
      <c r="F125" s="123">
        <v>3720</v>
      </c>
      <c r="G125" s="124">
        <f>F125/E125</f>
        <v>0.49979846835953246</v>
      </c>
      <c r="H125" s="43"/>
      <c r="I125" s="119"/>
    </row>
    <row r="126" spans="1:9" s="130" customFormat="1" ht="12">
      <c r="A126" s="128">
        <v>801</v>
      </c>
      <c r="B126" s="129"/>
      <c r="C126" s="129"/>
      <c r="D126" s="115" t="s">
        <v>20</v>
      </c>
      <c r="E126" s="116">
        <v>544920</v>
      </c>
      <c r="F126" s="117">
        <f>SUM(F127,F136,F140)</f>
        <v>277391.79</v>
      </c>
      <c r="G126" s="118">
        <f>F126/E126</f>
        <v>0.5090504844747853</v>
      </c>
      <c r="H126" s="57"/>
      <c r="I126" s="135"/>
    </row>
    <row r="127" spans="1:9" ht="12">
      <c r="A127" s="114"/>
      <c r="B127" s="131">
        <v>80101</v>
      </c>
      <c r="C127" s="114"/>
      <c r="D127" s="121" t="s">
        <v>21</v>
      </c>
      <c r="E127" s="122">
        <v>223505</v>
      </c>
      <c r="F127" s="123">
        <f>SUM(F128,F131:F134)</f>
        <v>102394.78</v>
      </c>
      <c r="G127" s="124">
        <f>F127/E127</f>
        <v>0.4581319433569719</v>
      </c>
      <c r="H127" s="43"/>
      <c r="I127" s="119"/>
    </row>
    <row r="128" spans="1:9" ht="12">
      <c r="A128" s="114"/>
      <c r="B128" s="114"/>
      <c r="C128" s="125">
        <v>750</v>
      </c>
      <c r="D128" s="121" t="s">
        <v>155</v>
      </c>
      <c r="E128" s="122">
        <v>8463</v>
      </c>
      <c r="F128" s="123">
        <v>4108.5</v>
      </c>
      <c r="G128" s="124">
        <f>F128/E128</f>
        <v>0.4854661467564693</v>
      </c>
      <c r="H128" s="43"/>
      <c r="I128" s="119"/>
    </row>
    <row r="129" spans="1:9" ht="12">
      <c r="A129" s="114"/>
      <c r="B129" s="114"/>
      <c r="C129" s="114"/>
      <c r="D129" s="121" t="s">
        <v>260</v>
      </c>
      <c r="E129" s="126"/>
      <c r="F129" s="123"/>
      <c r="G129" s="124"/>
      <c r="H129" s="43"/>
      <c r="I129" s="119"/>
    </row>
    <row r="130" spans="1:9" ht="12">
      <c r="A130" s="22"/>
      <c r="B130" s="22"/>
      <c r="C130" s="22"/>
      <c r="D130" s="121" t="s">
        <v>156</v>
      </c>
      <c r="E130" s="17"/>
      <c r="F130" s="123"/>
      <c r="G130" s="124"/>
      <c r="H130" s="43"/>
      <c r="I130" s="119"/>
    </row>
    <row r="131" spans="1:9" ht="12">
      <c r="A131" s="114"/>
      <c r="B131" s="114"/>
      <c r="C131" s="125">
        <v>830</v>
      </c>
      <c r="D131" s="121" t="s">
        <v>32</v>
      </c>
      <c r="E131" s="122">
        <v>192347</v>
      </c>
      <c r="F131" s="123">
        <v>86069.14</v>
      </c>
      <c r="G131" s="124">
        <f>F131/E131</f>
        <v>0.4474680655274062</v>
      </c>
      <c r="H131" s="43"/>
      <c r="I131" s="119"/>
    </row>
    <row r="132" spans="1:9" ht="12">
      <c r="A132" s="114"/>
      <c r="B132" s="114"/>
      <c r="C132" s="125">
        <v>920</v>
      </c>
      <c r="D132" s="121" t="s">
        <v>33</v>
      </c>
      <c r="E132" s="122">
        <v>1100</v>
      </c>
      <c r="F132" s="132">
        <v>2172.07</v>
      </c>
      <c r="G132" s="124">
        <f>F132/E132</f>
        <v>1.974609090909091</v>
      </c>
      <c r="H132" s="43"/>
      <c r="I132" s="119"/>
    </row>
    <row r="133" spans="1:9" ht="12">
      <c r="A133" s="114"/>
      <c r="B133" s="114"/>
      <c r="C133" s="125">
        <v>970</v>
      </c>
      <c r="D133" s="121" t="s">
        <v>49</v>
      </c>
      <c r="E133" s="122">
        <v>3600</v>
      </c>
      <c r="F133" s="43">
        <v>10045.07</v>
      </c>
      <c r="G133" s="124">
        <f>F133/E133</f>
        <v>2.790297222222222</v>
      </c>
      <c r="H133" s="43"/>
      <c r="I133" s="119"/>
    </row>
    <row r="134" spans="1:9" ht="12">
      <c r="A134" s="114"/>
      <c r="B134" s="114"/>
      <c r="C134" s="127">
        <v>2030</v>
      </c>
      <c r="D134" s="121" t="s">
        <v>193</v>
      </c>
      <c r="E134" s="122">
        <v>17995</v>
      </c>
      <c r="F134" s="123">
        <v>0</v>
      </c>
      <c r="G134" s="124">
        <f>F134/E134</f>
        <v>0</v>
      </c>
      <c r="H134" s="43"/>
      <c r="I134" s="119"/>
    </row>
    <row r="135" spans="1:9" ht="12">
      <c r="A135" s="114"/>
      <c r="B135" s="114"/>
      <c r="C135" s="114"/>
      <c r="D135" s="121" t="s">
        <v>272</v>
      </c>
      <c r="E135" s="126"/>
      <c r="F135" s="123"/>
      <c r="G135" s="124"/>
      <c r="H135" s="43"/>
      <c r="I135" s="119"/>
    </row>
    <row r="136" spans="1:9" ht="12">
      <c r="A136" s="114"/>
      <c r="B136" s="131">
        <v>80104</v>
      </c>
      <c r="C136" s="114"/>
      <c r="D136" s="121" t="s">
        <v>131</v>
      </c>
      <c r="E136" s="122">
        <v>271800</v>
      </c>
      <c r="F136" s="132">
        <f>SUM(F137:F139)</f>
        <v>143473.14999999997</v>
      </c>
      <c r="G136" s="124">
        <f aca="true" t="shared" si="4" ref="G136:G141">F136/E136</f>
        <v>0.5278629506990433</v>
      </c>
      <c r="H136" s="43"/>
      <c r="I136" s="119"/>
    </row>
    <row r="137" spans="1:9" ht="12">
      <c r="A137" s="114"/>
      <c r="B137" s="114"/>
      <c r="C137" s="125">
        <v>830</v>
      </c>
      <c r="D137" s="121" t="s">
        <v>32</v>
      </c>
      <c r="E137" s="122">
        <v>270000</v>
      </c>
      <c r="F137" s="123">
        <v>141841.36</v>
      </c>
      <c r="G137" s="124">
        <f t="shared" si="4"/>
        <v>0.5253383703703703</v>
      </c>
      <c r="H137" s="43"/>
      <c r="I137" s="119"/>
    </row>
    <row r="138" spans="1:9" ht="12">
      <c r="A138" s="114"/>
      <c r="B138" s="114"/>
      <c r="C138" s="125">
        <v>920</v>
      </c>
      <c r="D138" s="121" t="s">
        <v>33</v>
      </c>
      <c r="E138" s="122">
        <v>500</v>
      </c>
      <c r="F138" s="123">
        <v>372.71</v>
      </c>
      <c r="G138" s="124">
        <f t="shared" si="4"/>
        <v>0.74542</v>
      </c>
      <c r="H138" s="43"/>
      <c r="I138" s="119"/>
    </row>
    <row r="139" spans="1:9" ht="12">
      <c r="A139" s="114"/>
      <c r="B139" s="114"/>
      <c r="C139" s="125">
        <v>970</v>
      </c>
      <c r="D139" s="121" t="s">
        <v>49</v>
      </c>
      <c r="E139" s="122">
        <v>1300</v>
      </c>
      <c r="F139" s="132">
        <v>1259.08</v>
      </c>
      <c r="G139" s="124">
        <f t="shared" si="4"/>
        <v>0.9685230769230768</v>
      </c>
      <c r="H139" s="43"/>
      <c r="I139" s="119"/>
    </row>
    <row r="140" spans="1:9" ht="12">
      <c r="A140" s="114"/>
      <c r="B140" s="131">
        <v>80110</v>
      </c>
      <c r="C140" s="114"/>
      <c r="D140" s="121" t="s">
        <v>22</v>
      </c>
      <c r="E140" s="122">
        <v>49615</v>
      </c>
      <c r="F140" s="123">
        <f>SUM(F141,F144:F147)</f>
        <v>31523.860000000004</v>
      </c>
      <c r="G140" s="124">
        <f t="shared" si="4"/>
        <v>0.6353695455003529</v>
      </c>
      <c r="H140" s="43"/>
      <c r="I140" s="119"/>
    </row>
    <row r="141" spans="1:9" ht="12">
      <c r="A141" s="114"/>
      <c r="B141" s="114"/>
      <c r="C141" s="125">
        <v>750</v>
      </c>
      <c r="D141" s="121" t="s">
        <v>155</v>
      </c>
      <c r="E141" s="122">
        <v>20115</v>
      </c>
      <c r="F141" s="132">
        <v>11844.9</v>
      </c>
      <c r="G141" s="124">
        <f t="shared" si="4"/>
        <v>0.5888590604026845</v>
      </c>
      <c r="H141" s="43"/>
      <c r="I141" s="119"/>
    </row>
    <row r="142" spans="1:9" ht="12">
      <c r="A142" s="114"/>
      <c r="B142" s="114"/>
      <c r="C142" s="114"/>
      <c r="D142" s="121" t="s">
        <v>260</v>
      </c>
      <c r="E142" s="126"/>
      <c r="F142" s="43"/>
      <c r="G142" s="77"/>
      <c r="H142" s="43"/>
      <c r="I142" s="119"/>
    </row>
    <row r="143" spans="1:9" ht="12">
      <c r="A143" s="22"/>
      <c r="B143" s="22"/>
      <c r="C143" s="22"/>
      <c r="D143" s="121" t="s">
        <v>156</v>
      </c>
      <c r="E143" s="17"/>
      <c r="F143" s="123"/>
      <c r="G143" s="124"/>
      <c r="H143" s="43"/>
      <c r="I143" s="119"/>
    </row>
    <row r="144" spans="1:9" ht="12">
      <c r="A144" s="114"/>
      <c r="B144" s="114"/>
      <c r="C144" s="125">
        <v>830</v>
      </c>
      <c r="D144" s="121" t="s">
        <v>32</v>
      </c>
      <c r="E144" s="122">
        <v>25000</v>
      </c>
      <c r="F144" s="132">
        <v>16448.22</v>
      </c>
      <c r="G144" s="124">
        <f>F144/E144</f>
        <v>0.6579288000000001</v>
      </c>
      <c r="H144" s="43"/>
      <c r="I144" s="119"/>
    </row>
    <row r="145" spans="1:9" ht="12">
      <c r="A145" s="114"/>
      <c r="B145" s="114"/>
      <c r="C145" s="125">
        <v>920</v>
      </c>
      <c r="D145" s="121" t="s">
        <v>33</v>
      </c>
      <c r="E145" s="122">
        <v>0</v>
      </c>
      <c r="F145" s="132">
        <v>658.15</v>
      </c>
      <c r="G145" s="124" t="s">
        <v>340</v>
      </c>
      <c r="H145" s="43"/>
      <c r="I145" s="119"/>
    </row>
    <row r="146" spans="1:9" ht="12">
      <c r="A146" s="114"/>
      <c r="B146" s="114"/>
      <c r="C146" s="125">
        <v>970</v>
      </c>
      <c r="D146" s="121" t="s">
        <v>49</v>
      </c>
      <c r="E146" s="122">
        <v>4500</v>
      </c>
      <c r="F146" s="123">
        <v>2428.37</v>
      </c>
      <c r="G146" s="124">
        <f>F146/E146</f>
        <v>0.5396377777777778</v>
      </c>
      <c r="H146" s="43"/>
      <c r="I146" s="119"/>
    </row>
    <row r="147" spans="1:9" ht="12">
      <c r="A147" s="114"/>
      <c r="B147" s="114"/>
      <c r="C147" s="125">
        <v>2910</v>
      </c>
      <c r="D147" s="121" t="s">
        <v>265</v>
      </c>
      <c r="E147" s="122">
        <v>0</v>
      </c>
      <c r="F147" s="123">
        <v>144.22</v>
      </c>
      <c r="G147" s="124" t="s">
        <v>340</v>
      </c>
      <c r="H147" s="43"/>
      <c r="I147" s="119"/>
    </row>
    <row r="148" spans="1:9" ht="12">
      <c r="A148" s="114"/>
      <c r="B148" s="114"/>
      <c r="C148" s="125"/>
      <c r="D148" s="121" t="s">
        <v>266</v>
      </c>
      <c r="E148" s="122"/>
      <c r="F148" s="123"/>
      <c r="G148" s="124"/>
      <c r="H148" s="43"/>
      <c r="I148" s="119"/>
    </row>
    <row r="149" spans="1:9" ht="12">
      <c r="A149" s="114"/>
      <c r="B149" s="114"/>
      <c r="C149" s="125"/>
      <c r="D149" s="121" t="s">
        <v>267</v>
      </c>
      <c r="E149" s="122"/>
      <c r="F149" s="123"/>
      <c r="G149" s="124"/>
      <c r="H149" s="43"/>
      <c r="I149" s="119"/>
    </row>
    <row r="150" spans="1:9" s="130" customFormat="1" ht="12">
      <c r="A150" s="128">
        <v>851</v>
      </c>
      <c r="B150" s="129"/>
      <c r="C150" s="129"/>
      <c r="D150" s="115" t="s">
        <v>24</v>
      </c>
      <c r="E150" s="116">
        <v>181680</v>
      </c>
      <c r="F150" s="134">
        <f>SUM(F151,F153)</f>
        <v>155819.13</v>
      </c>
      <c r="G150" s="118">
        <f>F150/E150</f>
        <v>0.8576570343461031</v>
      </c>
      <c r="H150" s="57"/>
      <c r="I150" s="135"/>
    </row>
    <row r="151" spans="1:9" ht="12">
      <c r="A151" s="114"/>
      <c r="B151" s="131">
        <v>85154</v>
      </c>
      <c r="C151" s="114"/>
      <c r="D151" s="121" t="s">
        <v>26</v>
      </c>
      <c r="E151" s="122">
        <v>181280</v>
      </c>
      <c r="F151" s="43">
        <f>SUM(F152)</f>
        <v>155419.13</v>
      </c>
      <c r="G151" s="124">
        <f>F151/E151</f>
        <v>0.8573429501323919</v>
      </c>
      <c r="H151" s="43"/>
      <c r="I151" s="119"/>
    </row>
    <row r="152" spans="1:9" ht="12">
      <c r="A152" s="114"/>
      <c r="B152" s="114"/>
      <c r="C152" s="125">
        <v>480</v>
      </c>
      <c r="D152" s="121" t="s">
        <v>48</v>
      </c>
      <c r="E152" s="122">
        <v>181280</v>
      </c>
      <c r="F152" s="123">
        <v>155419.13</v>
      </c>
      <c r="G152" s="124">
        <f>F152/E152</f>
        <v>0.8573429501323919</v>
      </c>
      <c r="H152" s="43"/>
      <c r="I152" s="119"/>
    </row>
    <row r="153" spans="1:9" ht="12">
      <c r="A153" s="114"/>
      <c r="B153" s="131">
        <v>85195</v>
      </c>
      <c r="C153" s="114"/>
      <c r="D153" s="121" t="s">
        <v>5</v>
      </c>
      <c r="E153" s="122">
        <v>400</v>
      </c>
      <c r="F153" s="132">
        <f>SUM(F154)</f>
        <v>400</v>
      </c>
      <c r="G153" s="124">
        <f>F153/E153</f>
        <v>1</v>
      </c>
      <c r="H153" s="43"/>
      <c r="I153" s="119"/>
    </row>
    <row r="154" spans="1:9" ht="12">
      <c r="A154" s="114"/>
      <c r="B154" s="114"/>
      <c r="C154" s="127">
        <v>2010</v>
      </c>
      <c r="D154" s="121" t="s">
        <v>184</v>
      </c>
      <c r="E154" s="122">
        <v>400</v>
      </c>
      <c r="F154" s="43">
        <v>400</v>
      </c>
      <c r="G154" s="124">
        <f>F154/E154</f>
        <v>1</v>
      </c>
      <c r="H154" s="43"/>
      <c r="I154" s="119"/>
    </row>
    <row r="155" spans="1:9" ht="12">
      <c r="A155" s="114"/>
      <c r="B155" s="114"/>
      <c r="C155" s="114"/>
      <c r="D155" s="121" t="s">
        <v>261</v>
      </c>
      <c r="E155" s="126"/>
      <c r="F155" s="123"/>
      <c r="G155" s="124"/>
      <c r="H155" s="43"/>
      <c r="I155" s="119"/>
    </row>
    <row r="156" spans="1:9" ht="12">
      <c r="A156" s="22"/>
      <c r="B156" s="22"/>
      <c r="C156" s="22"/>
      <c r="D156" s="121" t="s">
        <v>185</v>
      </c>
      <c r="E156" s="17"/>
      <c r="F156" s="132"/>
      <c r="G156" s="133"/>
      <c r="H156" s="43"/>
      <c r="I156" s="119"/>
    </row>
    <row r="157" spans="1:9" s="130" customFormat="1" ht="12">
      <c r="A157" s="128">
        <v>852</v>
      </c>
      <c r="B157" s="129"/>
      <c r="C157" s="129"/>
      <c r="D157" s="115" t="s">
        <v>27</v>
      </c>
      <c r="E157" s="116">
        <v>4997476.17</v>
      </c>
      <c r="F157" s="117">
        <f>SUM(F158,F170,F178,F182,F185,F192,F194)</f>
        <v>2654213.14</v>
      </c>
      <c r="G157" s="118">
        <f>F157/E157</f>
        <v>0.5311107146309815</v>
      </c>
      <c r="H157" s="57"/>
      <c r="I157" s="135"/>
    </row>
    <row r="158" spans="1:9" ht="12">
      <c r="A158" s="114"/>
      <c r="B158" s="131">
        <v>85212</v>
      </c>
      <c r="C158" s="114"/>
      <c r="D158" s="121" t="s">
        <v>273</v>
      </c>
      <c r="E158" s="122">
        <v>3725000</v>
      </c>
      <c r="F158" s="123">
        <f>SUM(F160:F162,F165,F167)</f>
        <v>1876467.5499999998</v>
      </c>
      <c r="G158" s="124">
        <f>F158/E158</f>
        <v>0.5037496778523489</v>
      </c>
      <c r="H158" s="43"/>
      <c r="I158" s="119"/>
    </row>
    <row r="159" spans="1:9" ht="12">
      <c r="A159" s="114"/>
      <c r="B159" s="114"/>
      <c r="C159" s="114"/>
      <c r="D159" s="121" t="s">
        <v>194</v>
      </c>
      <c r="E159" s="126"/>
      <c r="F159" s="123"/>
      <c r="G159" s="124"/>
      <c r="H159" s="43"/>
      <c r="I159" s="119"/>
    </row>
    <row r="160" spans="1:9" ht="12">
      <c r="A160" s="114"/>
      <c r="B160" s="114"/>
      <c r="C160" s="125">
        <v>920</v>
      </c>
      <c r="D160" s="121" t="s">
        <v>33</v>
      </c>
      <c r="E160" s="122">
        <v>3000</v>
      </c>
      <c r="F160" s="132">
        <v>3360.04</v>
      </c>
      <c r="G160" s="124">
        <f>F160/E160</f>
        <v>1.1200133333333333</v>
      </c>
      <c r="H160" s="43"/>
      <c r="I160" s="119"/>
    </row>
    <row r="161" spans="1:9" ht="12">
      <c r="A161" s="114"/>
      <c r="B161" s="114"/>
      <c r="C161" s="125">
        <v>970</v>
      </c>
      <c r="D161" s="121" t="s">
        <v>49</v>
      </c>
      <c r="E161" s="122">
        <v>10000</v>
      </c>
      <c r="F161" s="123">
        <v>5505.46</v>
      </c>
      <c r="G161" s="124">
        <f>F161/E161</f>
        <v>0.550546</v>
      </c>
      <c r="H161" s="43"/>
      <c r="I161" s="119"/>
    </row>
    <row r="162" spans="1:9" ht="12">
      <c r="A162" s="114"/>
      <c r="B162" s="114"/>
      <c r="C162" s="127">
        <v>2010</v>
      </c>
      <c r="D162" s="121" t="s">
        <v>184</v>
      </c>
      <c r="E162" s="122">
        <v>3690000</v>
      </c>
      <c r="F162" s="123">
        <v>1850000</v>
      </c>
      <c r="G162" s="124">
        <f>F162/E162</f>
        <v>0.5013550135501355</v>
      </c>
      <c r="H162" s="43"/>
      <c r="I162" s="119"/>
    </row>
    <row r="163" spans="1:9" ht="12">
      <c r="A163" s="114"/>
      <c r="B163" s="114"/>
      <c r="C163" s="114"/>
      <c r="D163" s="121" t="s">
        <v>261</v>
      </c>
      <c r="E163" s="126"/>
      <c r="F163" s="132"/>
      <c r="G163" s="133"/>
      <c r="H163" s="43"/>
      <c r="I163" s="119"/>
    </row>
    <row r="164" spans="1:9" ht="12">
      <c r="A164" s="22"/>
      <c r="B164" s="22"/>
      <c r="C164" s="22"/>
      <c r="D164" s="121" t="s">
        <v>185</v>
      </c>
      <c r="E164" s="17"/>
      <c r="F164" s="123"/>
      <c r="G164" s="124"/>
      <c r="H164" s="43"/>
      <c r="I164" s="119"/>
    </row>
    <row r="165" spans="1:9" ht="12">
      <c r="A165" s="114"/>
      <c r="B165" s="114"/>
      <c r="C165" s="127">
        <v>2360</v>
      </c>
      <c r="D165" s="121" t="s">
        <v>274</v>
      </c>
      <c r="E165" s="122">
        <v>10000</v>
      </c>
      <c r="F165" s="123">
        <v>5523.65</v>
      </c>
      <c r="G165" s="124">
        <f>F165/E165</f>
        <v>0.552365</v>
      </c>
      <c r="H165" s="43"/>
      <c r="I165" s="119"/>
    </row>
    <row r="166" spans="1:9" ht="12">
      <c r="A166" s="114"/>
      <c r="B166" s="114"/>
      <c r="C166" s="114"/>
      <c r="D166" s="121" t="s">
        <v>275</v>
      </c>
      <c r="E166" s="126"/>
      <c r="F166" s="123"/>
      <c r="G166" s="124"/>
      <c r="H166" s="43"/>
      <c r="I166" s="119"/>
    </row>
    <row r="167" spans="1:9" ht="12">
      <c r="A167" s="114"/>
      <c r="B167" s="114"/>
      <c r="C167" s="127">
        <v>2910</v>
      </c>
      <c r="D167" s="121" t="s">
        <v>265</v>
      </c>
      <c r="E167" s="122">
        <v>12000</v>
      </c>
      <c r="F167" s="132">
        <v>12078.4</v>
      </c>
      <c r="G167" s="124">
        <f>F167/E167</f>
        <v>1.0065333333333333</v>
      </c>
      <c r="H167" s="43"/>
      <c r="I167" s="119"/>
    </row>
    <row r="168" spans="1:9" ht="12">
      <c r="A168" s="114"/>
      <c r="B168" s="114"/>
      <c r="C168" s="114"/>
      <c r="D168" s="121" t="s">
        <v>266</v>
      </c>
      <c r="E168" s="126"/>
      <c r="F168" s="123"/>
      <c r="G168" s="124"/>
      <c r="H168" s="43"/>
      <c r="I168" s="119"/>
    </row>
    <row r="169" spans="1:9" ht="12">
      <c r="A169" s="22"/>
      <c r="B169" s="22"/>
      <c r="C169" s="22"/>
      <c r="D169" s="121" t="s">
        <v>267</v>
      </c>
      <c r="E169" s="17"/>
      <c r="F169" s="123"/>
      <c r="G169" s="124"/>
      <c r="H169" s="43"/>
      <c r="I169" s="119"/>
    </row>
    <row r="170" spans="1:9" ht="12">
      <c r="A170" s="114"/>
      <c r="B170" s="131">
        <v>85213</v>
      </c>
      <c r="C170" s="114"/>
      <c r="D170" s="121" t="s">
        <v>276</v>
      </c>
      <c r="E170" s="122">
        <v>24500</v>
      </c>
      <c r="F170" s="43">
        <f>SUM(F173,F176)</f>
        <v>13399</v>
      </c>
      <c r="G170" s="124">
        <f>F170/E170</f>
        <v>0.5468979591836735</v>
      </c>
      <c r="H170" s="43"/>
      <c r="I170" s="119"/>
    </row>
    <row r="171" spans="1:9" ht="12">
      <c r="A171" s="114"/>
      <c r="B171" s="114"/>
      <c r="C171" s="114"/>
      <c r="D171" s="121" t="s">
        <v>195</v>
      </c>
      <c r="E171" s="126"/>
      <c r="F171" s="43"/>
      <c r="G171" s="77"/>
      <c r="H171" s="123"/>
      <c r="I171" s="119"/>
    </row>
    <row r="172" spans="1:9" ht="12">
      <c r="A172" s="22"/>
      <c r="B172" s="22"/>
      <c r="C172" s="22"/>
      <c r="D172" s="121" t="s">
        <v>277</v>
      </c>
      <c r="E172" s="17"/>
      <c r="F172" s="43"/>
      <c r="G172" s="77"/>
      <c r="H172" s="123"/>
      <c r="I172" s="119"/>
    </row>
    <row r="173" spans="1:9" ht="12">
      <c r="A173" s="114"/>
      <c r="B173" s="114"/>
      <c r="C173" s="127">
        <v>2010</v>
      </c>
      <c r="D173" s="121" t="s">
        <v>184</v>
      </c>
      <c r="E173" s="122">
        <v>5500</v>
      </c>
      <c r="F173" s="43">
        <v>2995</v>
      </c>
      <c r="G173" s="124">
        <f>F173/E173</f>
        <v>0.5445454545454546</v>
      </c>
      <c r="H173" s="132"/>
      <c r="I173" s="119"/>
    </row>
    <row r="174" spans="1:9" ht="12">
      <c r="A174" s="114"/>
      <c r="B174" s="114"/>
      <c r="C174" s="114"/>
      <c r="D174" s="121" t="s">
        <v>261</v>
      </c>
      <c r="E174" s="126"/>
      <c r="F174" s="43"/>
      <c r="G174" s="77"/>
      <c r="H174" s="43"/>
      <c r="I174" s="119"/>
    </row>
    <row r="175" spans="1:9" ht="12">
      <c r="A175" s="22"/>
      <c r="B175" s="22"/>
      <c r="C175" s="22"/>
      <c r="D175" s="121" t="s">
        <v>185</v>
      </c>
      <c r="E175" s="17"/>
      <c r="F175" s="123"/>
      <c r="G175" s="124"/>
      <c r="H175" s="43"/>
      <c r="I175" s="119"/>
    </row>
    <row r="176" spans="1:9" ht="12">
      <c r="A176" s="114"/>
      <c r="B176" s="114"/>
      <c r="C176" s="127">
        <v>2030</v>
      </c>
      <c r="D176" s="121" t="s">
        <v>193</v>
      </c>
      <c r="E176" s="122">
        <v>19000</v>
      </c>
      <c r="F176" s="123">
        <v>10404</v>
      </c>
      <c r="G176" s="124">
        <f>F176/E176</f>
        <v>0.547578947368421</v>
      </c>
      <c r="H176" s="43"/>
      <c r="I176" s="119"/>
    </row>
    <row r="177" spans="1:9" ht="12">
      <c r="A177" s="114"/>
      <c r="B177" s="114"/>
      <c r="C177" s="114"/>
      <c r="D177" s="121" t="s">
        <v>272</v>
      </c>
      <c r="E177" s="126"/>
      <c r="F177" s="123"/>
      <c r="G177" s="124"/>
      <c r="H177" s="43"/>
      <c r="I177" s="119"/>
    </row>
    <row r="178" spans="1:9" ht="12">
      <c r="A178" s="114"/>
      <c r="B178" s="131">
        <v>85214</v>
      </c>
      <c r="C178" s="114"/>
      <c r="D178" s="121" t="s">
        <v>196</v>
      </c>
      <c r="E178" s="122">
        <v>487200</v>
      </c>
      <c r="F178" s="123">
        <f>SUM(F179,F180)</f>
        <v>261954</v>
      </c>
      <c r="G178" s="124">
        <f>F178/E178</f>
        <v>0.5376724137931035</v>
      </c>
      <c r="H178" s="43"/>
      <c r="I178" s="119"/>
    </row>
    <row r="179" spans="1:9" ht="12">
      <c r="A179" s="114"/>
      <c r="B179" s="114"/>
      <c r="C179" s="125">
        <v>830</v>
      </c>
      <c r="D179" s="121" t="s">
        <v>32</v>
      </c>
      <c r="E179" s="122">
        <v>1200</v>
      </c>
      <c r="F179" s="43">
        <v>600</v>
      </c>
      <c r="G179" s="124">
        <f>F179/E179</f>
        <v>0.5</v>
      </c>
      <c r="H179" s="123"/>
      <c r="I179" s="119"/>
    </row>
    <row r="180" spans="1:9" ht="12">
      <c r="A180" s="114"/>
      <c r="B180" s="114"/>
      <c r="C180" s="127">
        <v>2030</v>
      </c>
      <c r="D180" s="121" t="s">
        <v>193</v>
      </c>
      <c r="E180" s="122">
        <v>486000</v>
      </c>
      <c r="F180" s="43">
        <v>261354</v>
      </c>
      <c r="G180" s="124">
        <f>F180/E180</f>
        <v>0.5377654320987655</v>
      </c>
      <c r="H180" s="123"/>
      <c r="I180" s="119"/>
    </row>
    <row r="181" spans="1:9" ht="12">
      <c r="A181" s="114"/>
      <c r="B181" s="114"/>
      <c r="C181" s="114"/>
      <c r="D181" s="121" t="s">
        <v>272</v>
      </c>
      <c r="E181" s="126"/>
      <c r="F181" s="43"/>
      <c r="G181" s="77"/>
      <c r="H181" s="123"/>
      <c r="I181" s="119"/>
    </row>
    <row r="182" spans="1:9" ht="12">
      <c r="A182" s="114"/>
      <c r="B182" s="131">
        <v>85216</v>
      </c>
      <c r="C182" s="114"/>
      <c r="D182" s="121" t="s">
        <v>199</v>
      </c>
      <c r="E182" s="122">
        <v>201000</v>
      </c>
      <c r="F182" s="43">
        <f>SUM(F183)</f>
        <v>122345</v>
      </c>
      <c r="G182" s="124">
        <f>F182/E182</f>
        <v>0.608681592039801</v>
      </c>
      <c r="H182" s="132"/>
      <c r="I182" s="119"/>
    </row>
    <row r="183" spans="1:9" ht="12">
      <c r="A183" s="114"/>
      <c r="B183" s="114"/>
      <c r="C183" s="127">
        <v>2030</v>
      </c>
      <c r="D183" s="121" t="s">
        <v>193</v>
      </c>
      <c r="E183" s="122">
        <v>201000</v>
      </c>
      <c r="F183" s="43">
        <v>122345</v>
      </c>
      <c r="G183" s="124">
        <f>F183/E183</f>
        <v>0.608681592039801</v>
      </c>
      <c r="H183" s="43"/>
      <c r="I183" s="119"/>
    </row>
    <row r="184" spans="1:9" ht="12">
      <c r="A184" s="114"/>
      <c r="B184" s="114"/>
      <c r="C184" s="114"/>
      <c r="D184" s="121" t="s">
        <v>272</v>
      </c>
      <c r="E184" s="126"/>
      <c r="F184" s="43"/>
      <c r="G184" s="77"/>
      <c r="H184" s="123"/>
      <c r="I184" s="119"/>
    </row>
    <row r="185" spans="1:9" ht="12">
      <c r="A185" s="114"/>
      <c r="B185" s="131">
        <v>85219</v>
      </c>
      <c r="C185" s="114"/>
      <c r="D185" s="121" t="s">
        <v>28</v>
      </c>
      <c r="E185" s="122">
        <v>353671.17</v>
      </c>
      <c r="F185" s="43">
        <f>SUM(F186:F187,F190)</f>
        <v>280479.99</v>
      </c>
      <c r="G185" s="124">
        <f>F185/E185</f>
        <v>0.793053021539754</v>
      </c>
      <c r="H185" s="123"/>
      <c r="I185" s="119"/>
    </row>
    <row r="186" spans="1:9" ht="12">
      <c r="A186" s="114"/>
      <c r="B186" s="114"/>
      <c r="C186" s="125">
        <v>920</v>
      </c>
      <c r="D186" s="121" t="s">
        <v>33</v>
      </c>
      <c r="E186" s="122">
        <v>2200</v>
      </c>
      <c r="F186" s="43">
        <v>706.82</v>
      </c>
      <c r="G186" s="124">
        <f>F186/E186</f>
        <v>0.3212818181818182</v>
      </c>
      <c r="H186" s="132"/>
      <c r="I186" s="119"/>
    </row>
    <row r="187" spans="1:9" ht="12">
      <c r="A187" s="114"/>
      <c r="B187" s="114"/>
      <c r="C187" s="127">
        <v>2007</v>
      </c>
      <c r="D187" s="121" t="s">
        <v>278</v>
      </c>
      <c r="E187" s="122">
        <v>187471.17</v>
      </c>
      <c r="F187" s="43">
        <v>187471.17</v>
      </c>
      <c r="G187" s="124">
        <f>F187/E187</f>
        <v>1</v>
      </c>
      <c r="H187" s="43"/>
      <c r="I187" s="119"/>
    </row>
    <row r="188" spans="1:9" ht="12">
      <c r="A188" s="114"/>
      <c r="B188" s="114"/>
      <c r="C188" s="114"/>
      <c r="D188" s="121" t="s">
        <v>279</v>
      </c>
      <c r="E188" s="126"/>
      <c r="F188" s="117"/>
      <c r="G188" s="118"/>
      <c r="H188" s="57"/>
      <c r="I188" s="119"/>
    </row>
    <row r="189" spans="1:9" ht="12">
      <c r="A189" s="22"/>
      <c r="B189" s="22"/>
      <c r="C189" s="22"/>
      <c r="D189" s="121" t="s">
        <v>280</v>
      </c>
      <c r="E189" s="17"/>
      <c r="F189" s="123"/>
      <c r="G189" s="124"/>
      <c r="H189" s="43"/>
      <c r="I189" s="119"/>
    </row>
    <row r="190" spans="1:9" ht="12">
      <c r="A190" s="114"/>
      <c r="B190" s="114"/>
      <c r="C190" s="127">
        <v>2030</v>
      </c>
      <c r="D190" s="121" t="s">
        <v>193</v>
      </c>
      <c r="E190" s="122">
        <v>164000</v>
      </c>
      <c r="F190" s="123">
        <v>92302</v>
      </c>
      <c r="G190" s="124">
        <f>F190/E190</f>
        <v>0.5628170731707317</v>
      </c>
      <c r="H190" s="43"/>
      <c r="I190" s="119"/>
    </row>
    <row r="191" spans="1:9" ht="12">
      <c r="A191" s="114"/>
      <c r="B191" s="114"/>
      <c r="C191" s="114"/>
      <c r="D191" s="121" t="s">
        <v>272</v>
      </c>
      <c r="E191" s="126"/>
      <c r="F191" s="123"/>
      <c r="G191" s="124"/>
      <c r="H191" s="43"/>
      <c r="I191" s="119"/>
    </row>
    <row r="192" spans="1:9" ht="12">
      <c r="A192" s="114"/>
      <c r="B192" s="131">
        <v>85228</v>
      </c>
      <c r="C192" s="114"/>
      <c r="D192" s="121" t="s">
        <v>29</v>
      </c>
      <c r="E192" s="122">
        <v>40000</v>
      </c>
      <c r="F192" s="43">
        <f>SUM(F193)</f>
        <v>18713.6</v>
      </c>
      <c r="G192" s="124">
        <f>F192/E192</f>
        <v>0.46784</v>
      </c>
      <c r="H192" s="43"/>
      <c r="I192" s="119"/>
    </row>
    <row r="193" spans="1:9" ht="12">
      <c r="A193" s="114"/>
      <c r="B193" s="114"/>
      <c r="C193" s="125">
        <v>830</v>
      </c>
      <c r="D193" s="121" t="s">
        <v>32</v>
      </c>
      <c r="E193" s="122">
        <v>40000</v>
      </c>
      <c r="F193" s="43">
        <v>18713.6</v>
      </c>
      <c r="G193" s="124">
        <f>F193/E193</f>
        <v>0.46784</v>
      </c>
      <c r="H193" s="43"/>
      <c r="I193" s="119"/>
    </row>
    <row r="194" spans="1:9" ht="12">
      <c r="A194" s="114"/>
      <c r="B194" s="131">
        <v>85295</v>
      </c>
      <c r="C194" s="114"/>
      <c r="D194" s="121" t="s">
        <v>5</v>
      </c>
      <c r="E194" s="122">
        <v>166105</v>
      </c>
      <c r="F194" s="43">
        <f>SUM(F195)</f>
        <v>80854</v>
      </c>
      <c r="G194" s="124">
        <f>F194/E194</f>
        <v>0.4867643960145691</v>
      </c>
      <c r="H194" s="43"/>
      <c r="I194" s="119"/>
    </row>
    <row r="195" spans="1:9" ht="12">
      <c r="A195" s="114"/>
      <c r="B195" s="114"/>
      <c r="C195" s="127">
        <v>2030</v>
      </c>
      <c r="D195" s="121" t="s">
        <v>193</v>
      </c>
      <c r="E195" s="122">
        <v>166105</v>
      </c>
      <c r="F195" s="97">
        <v>80854</v>
      </c>
      <c r="G195" s="124">
        <f>F195/E195</f>
        <v>0.4867643960145691</v>
      </c>
      <c r="H195" s="137"/>
      <c r="I195" s="119"/>
    </row>
    <row r="196" spans="1:9" ht="12">
      <c r="A196" s="114"/>
      <c r="B196" s="114"/>
      <c r="C196" s="114"/>
      <c r="D196" s="121" t="s">
        <v>272</v>
      </c>
      <c r="E196" s="126"/>
      <c r="F196" s="137"/>
      <c r="G196" s="119"/>
      <c r="H196" s="137"/>
      <c r="I196" s="119"/>
    </row>
    <row r="197" spans="1:9" s="130" customFormat="1" ht="12">
      <c r="A197" s="128">
        <v>853</v>
      </c>
      <c r="B197" s="129"/>
      <c r="C197" s="129"/>
      <c r="D197" s="115" t="s">
        <v>141</v>
      </c>
      <c r="E197" s="116">
        <v>467900</v>
      </c>
      <c r="F197" s="98">
        <f>SUM(F198,F201)</f>
        <v>405873.57</v>
      </c>
      <c r="G197" s="118">
        <f>F197/E197</f>
        <v>0.8674365676426588</v>
      </c>
      <c r="H197" s="98"/>
      <c r="I197" s="138"/>
    </row>
    <row r="198" spans="1:9" ht="12">
      <c r="A198" s="114"/>
      <c r="B198" s="131">
        <v>85333</v>
      </c>
      <c r="C198" s="114"/>
      <c r="D198" s="121" t="s">
        <v>281</v>
      </c>
      <c r="E198" s="122">
        <v>462900</v>
      </c>
      <c r="F198" s="97">
        <f>SUM(F199)</f>
        <v>400873.57</v>
      </c>
      <c r="G198" s="124">
        <f>F198/E198</f>
        <v>0.8660046878375459</v>
      </c>
      <c r="H198" s="97"/>
      <c r="I198" s="139"/>
    </row>
    <row r="199" spans="1:9" ht="12">
      <c r="A199" s="114"/>
      <c r="B199" s="114"/>
      <c r="C199" s="127">
        <v>2320</v>
      </c>
      <c r="D199" s="121" t="s">
        <v>282</v>
      </c>
      <c r="E199" s="122">
        <v>462900</v>
      </c>
      <c r="F199" s="97">
        <v>400873.57</v>
      </c>
      <c r="G199" s="124">
        <f>F199/E199</f>
        <v>0.8660046878375459</v>
      </c>
      <c r="H199" s="97"/>
      <c r="I199" s="139"/>
    </row>
    <row r="200" spans="1:9" ht="12">
      <c r="A200" s="114"/>
      <c r="B200" s="114"/>
      <c r="C200" s="114"/>
      <c r="D200" s="121" t="s">
        <v>215</v>
      </c>
      <c r="E200" s="126"/>
      <c r="F200" s="97"/>
      <c r="G200" s="139"/>
      <c r="H200" s="97"/>
      <c r="I200" s="139"/>
    </row>
    <row r="201" spans="1:9" ht="12">
      <c r="A201" s="114"/>
      <c r="B201" s="131">
        <v>85395</v>
      </c>
      <c r="C201" s="114"/>
      <c r="D201" s="121" t="s">
        <v>5</v>
      </c>
      <c r="E201" s="122">
        <v>5000</v>
      </c>
      <c r="F201" s="97">
        <f>SUM(F202)</f>
        <v>5000</v>
      </c>
      <c r="G201" s="124">
        <f>F201/E201</f>
        <v>1</v>
      </c>
      <c r="H201" s="97"/>
      <c r="I201" s="139"/>
    </row>
    <row r="202" spans="1:9" ht="12">
      <c r="A202" s="114"/>
      <c r="B202" s="114"/>
      <c r="C202" s="127">
        <v>2710</v>
      </c>
      <c r="D202" s="121" t="s">
        <v>283</v>
      </c>
      <c r="E202" s="122">
        <v>5000</v>
      </c>
      <c r="F202" s="97">
        <v>5000</v>
      </c>
      <c r="G202" s="124">
        <f>F202/E202</f>
        <v>1</v>
      </c>
      <c r="H202" s="97"/>
      <c r="I202" s="139"/>
    </row>
    <row r="203" spans="1:9" ht="12">
      <c r="A203" s="114"/>
      <c r="B203" s="114"/>
      <c r="C203" s="114"/>
      <c r="D203" s="121" t="s">
        <v>284</v>
      </c>
      <c r="E203" s="126"/>
      <c r="F203" s="97"/>
      <c r="G203" s="139"/>
      <c r="H203" s="97"/>
      <c r="I203" s="139"/>
    </row>
    <row r="204" spans="1:9" s="130" customFormat="1" ht="12">
      <c r="A204" s="128">
        <v>854</v>
      </c>
      <c r="B204" s="129"/>
      <c r="C204" s="129"/>
      <c r="D204" s="115" t="s">
        <v>92</v>
      </c>
      <c r="E204" s="116">
        <v>196432</v>
      </c>
      <c r="F204" s="98">
        <f>SUM(F205)</f>
        <v>196432</v>
      </c>
      <c r="G204" s="118">
        <f>F204/E204</f>
        <v>1</v>
      </c>
      <c r="H204" s="98"/>
      <c r="I204" s="138"/>
    </row>
    <row r="205" spans="1:9" ht="12">
      <c r="A205" s="114"/>
      <c r="B205" s="131">
        <v>85415</v>
      </c>
      <c r="C205" s="114"/>
      <c r="D205" s="121" t="s">
        <v>93</v>
      </c>
      <c r="E205" s="122">
        <v>196432</v>
      </c>
      <c r="F205" s="97">
        <f>SUM(F206)</f>
        <v>196432</v>
      </c>
      <c r="G205" s="124">
        <f>F205/E205</f>
        <v>1</v>
      </c>
      <c r="H205" s="97"/>
      <c r="I205" s="139"/>
    </row>
    <row r="206" spans="1:9" ht="12">
      <c r="A206" s="114"/>
      <c r="B206" s="114"/>
      <c r="C206" s="127">
        <v>2030</v>
      </c>
      <c r="D206" s="121" t="s">
        <v>193</v>
      </c>
      <c r="E206" s="122">
        <v>196432</v>
      </c>
      <c r="F206" s="97">
        <v>196432</v>
      </c>
      <c r="G206" s="124">
        <f>F206/E206</f>
        <v>1</v>
      </c>
      <c r="H206" s="97"/>
      <c r="I206" s="139"/>
    </row>
    <row r="207" spans="1:9" ht="12">
      <c r="A207" s="114"/>
      <c r="B207" s="114"/>
      <c r="C207" s="114"/>
      <c r="D207" s="121" t="s">
        <v>272</v>
      </c>
      <c r="E207" s="126"/>
      <c r="F207" s="97"/>
      <c r="G207" s="139"/>
      <c r="H207" s="97"/>
      <c r="I207" s="139"/>
    </row>
    <row r="208" spans="1:9" s="130" customFormat="1" ht="12">
      <c r="A208" s="128">
        <v>900</v>
      </c>
      <c r="B208" s="129"/>
      <c r="C208" s="129"/>
      <c r="D208" s="115" t="s">
        <v>30</v>
      </c>
      <c r="E208" s="116">
        <v>5142724</v>
      </c>
      <c r="F208" s="98">
        <f>SUM(F213,F216,F218)</f>
        <v>344857.41000000003</v>
      </c>
      <c r="G208" s="118">
        <f>F208/E208</f>
        <v>0.0670573435401161</v>
      </c>
      <c r="H208" s="98">
        <f>SUM(H209)</f>
        <v>1228080.66</v>
      </c>
      <c r="I208" s="118">
        <f>H208/E208</f>
        <v>0.2387996439241149</v>
      </c>
    </row>
    <row r="209" spans="1:9" ht="12">
      <c r="A209" s="114"/>
      <c r="B209" s="131">
        <v>90001</v>
      </c>
      <c r="C209" s="114"/>
      <c r="D209" s="121" t="s">
        <v>95</v>
      </c>
      <c r="E209" s="122">
        <v>4795777</v>
      </c>
      <c r="F209" s="97"/>
      <c r="G209" s="139"/>
      <c r="H209" s="97">
        <f>SUM(H210)</f>
        <v>1228080.66</v>
      </c>
      <c r="I209" s="124">
        <f>H209/E209</f>
        <v>0.2560754305298182</v>
      </c>
    </row>
    <row r="210" spans="1:9" ht="12">
      <c r="A210" s="114"/>
      <c r="B210" s="114"/>
      <c r="C210" s="127">
        <v>6207</v>
      </c>
      <c r="D210" s="121" t="s">
        <v>278</v>
      </c>
      <c r="E210" s="122">
        <v>4795777</v>
      </c>
      <c r="F210" s="97"/>
      <c r="G210" s="139"/>
      <c r="H210" s="97">
        <v>1228080.66</v>
      </c>
      <c r="I210" s="124">
        <f>H210/E210</f>
        <v>0.2560754305298182</v>
      </c>
    </row>
    <row r="211" spans="1:9" ht="12">
      <c r="A211" s="114"/>
      <c r="B211" s="114"/>
      <c r="C211" s="114"/>
      <c r="D211" s="121" t="s">
        <v>285</v>
      </c>
      <c r="E211" s="126"/>
      <c r="F211" s="97"/>
      <c r="G211" s="139"/>
      <c r="H211" s="97"/>
      <c r="I211" s="139"/>
    </row>
    <row r="212" spans="1:9" ht="12">
      <c r="A212" s="22"/>
      <c r="B212" s="22"/>
      <c r="C212" s="22"/>
      <c r="D212" s="121" t="s">
        <v>286</v>
      </c>
      <c r="E212" s="17"/>
      <c r="F212" s="97"/>
      <c r="G212" s="139"/>
      <c r="H212" s="97"/>
      <c r="I212" s="139"/>
    </row>
    <row r="213" spans="1:9" ht="12">
      <c r="A213" s="114"/>
      <c r="B213" s="131">
        <v>90019</v>
      </c>
      <c r="C213" s="114"/>
      <c r="D213" s="121" t="s">
        <v>287</v>
      </c>
      <c r="E213" s="122">
        <v>343047</v>
      </c>
      <c r="F213" s="97">
        <f>SUM(F215)</f>
        <v>343090.7</v>
      </c>
      <c r="G213" s="124">
        <f>F213/E213</f>
        <v>1.0001273877923433</v>
      </c>
      <c r="H213" s="97"/>
      <c r="I213" s="139"/>
    </row>
    <row r="214" spans="1:9" ht="12">
      <c r="A214" s="114"/>
      <c r="B214" s="114"/>
      <c r="C214" s="114"/>
      <c r="D214" s="121" t="s">
        <v>288</v>
      </c>
      <c r="E214" s="126"/>
      <c r="F214" s="97"/>
      <c r="G214" s="139"/>
      <c r="H214" s="97"/>
      <c r="I214" s="139"/>
    </row>
    <row r="215" spans="1:9" ht="12">
      <c r="A215" s="114"/>
      <c r="B215" s="114"/>
      <c r="C215" s="125">
        <v>970</v>
      </c>
      <c r="D215" s="121" t="s">
        <v>49</v>
      </c>
      <c r="E215" s="122">
        <v>343047</v>
      </c>
      <c r="F215" s="97">
        <v>343090.7</v>
      </c>
      <c r="G215" s="124">
        <f>F215/E215</f>
        <v>1.0001273877923433</v>
      </c>
      <c r="H215" s="97"/>
      <c r="I215" s="139"/>
    </row>
    <row r="216" spans="1:9" ht="12">
      <c r="A216" s="114"/>
      <c r="B216" s="131">
        <v>90020</v>
      </c>
      <c r="C216" s="114"/>
      <c r="D216" s="121" t="s">
        <v>197</v>
      </c>
      <c r="E216" s="122">
        <v>900</v>
      </c>
      <c r="F216" s="97">
        <f>SUM(F217)</f>
        <v>548.77</v>
      </c>
      <c r="G216" s="124">
        <f>F216/E216</f>
        <v>0.6097444444444444</v>
      </c>
      <c r="H216" s="97"/>
      <c r="I216" s="139"/>
    </row>
    <row r="217" spans="1:9" ht="12">
      <c r="A217" s="114"/>
      <c r="B217" s="114"/>
      <c r="C217" s="125">
        <v>400</v>
      </c>
      <c r="D217" s="121" t="s">
        <v>50</v>
      </c>
      <c r="E217" s="122">
        <v>900</v>
      </c>
      <c r="F217" s="97">
        <v>548.77</v>
      </c>
      <c r="G217" s="124">
        <f>F217/E217</f>
        <v>0.6097444444444444</v>
      </c>
      <c r="H217" s="97"/>
      <c r="I217" s="139"/>
    </row>
    <row r="218" spans="1:9" ht="12">
      <c r="A218" s="114"/>
      <c r="B218" s="131">
        <v>90095</v>
      </c>
      <c r="C218" s="114"/>
      <c r="D218" s="121" t="s">
        <v>5</v>
      </c>
      <c r="E218" s="122">
        <v>3000</v>
      </c>
      <c r="F218" s="97">
        <f>SUM(F219)</f>
        <v>1217.94</v>
      </c>
      <c r="G218" s="124">
        <f>F218/E218</f>
        <v>0.40598</v>
      </c>
      <c r="H218" s="137"/>
      <c r="I218" s="119"/>
    </row>
    <row r="219" spans="1:9" ht="12">
      <c r="A219" s="114"/>
      <c r="B219" s="114"/>
      <c r="C219" s="125">
        <v>840</v>
      </c>
      <c r="D219" s="121" t="s">
        <v>289</v>
      </c>
      <c r="E219" s="122">
        <v>3000</v>
      </c>
      <c r="F219" s="97">
        <v>1217.94</v>
      </c>
      <c r="G219" s="124">
        <f>F219/E219</f>
        <v>0.40598</v>
      </c>
      <c r="H219" s="97"/>
      <c r="I219" s="139"/>
    </row>
    <row r="220" spans="1:9" ht="12">
      <c r="A220" s="128">
        <v>921</v>
      </c>
      <c r="B220" s="114"/>
      <c r="C220" s="114"/>
      <c r="D220" s="115" t="s">
        <v>101</v>
      </c>
      <c r="E220" s="116">
        <v>513014</v>
      </c>
      <c r="F220" s="140"/>
      <c r="G220" s="135"/>
      <c r="H220" s="98">
        <f>SUM(H221,H225)</f>
        <v>80509.76</v>
      </c>
      <c r="I220" s="124">
        <f>H220/E220</f>
        <v>0.15693482049222826</v>
      </c>
    </row>
    <row r="221" spans="1:9" ht="12">
      <c r="A221" s="114"/>
      <c r="B221" s="131">
        <v>92109</v>
      </c>
      <c r="C221" s="114"/>
      <c r="D221" s="121" t="s">
        <v>105</v>
      </c>
      <c r="E221" s="122">
        <v>157817</v>
      </c>
      <c r="F221" s="137"/>
      <c r="G221" s="119"/>
      <c r="H221" s="97">
        <f>SUM(H222)</f>
        <v>0</v>
      </c>
      <c r="I221" s="124">
        <f>H221/E221</f>
        <v>0</v>
      </c>
    </row>
    <row r="222" spans="1:9" ht="12">
      <c r="A222" s="114"/>
      <c r="B222" s="114"/>
      <c r="C222" s="127">
        <v>6297</v>
      </c>
      <c r="D222" s="121" t="s">
        <v>181</v>
      </c>
      <c r="E222" s="122">
        <v>157817</v>
      </c>
      <c r="F222" s="97"/>
      <c r="G222" s="139"/>
      <c r="H222" s="97">
        <v>0</v>
      </c>
      <c r="I222" s="124">
        <f>H222/E222</f>
        <v>0</v>
      </c>
    </row>
    <row r="223" spans="1:9" ht="12">
      <c r="A223" s="114"/>
      <c r="B223" s="114"/>
      <c r="C223" s="114"/>
      <c r="D223" s="121" t="s">
        <v>182</v>
      </c>
      <c r="E223" s="126"/>
      <c r="F223" s="97"/>
      <c r="G223" s="139"/>
      <c r="H223" s="97"/>
      <c r="I223" s="139"/>
    </row>
    <row r="224" spans="1:9" ht="12">
      <c r="A224" s="22"/>
      <c r="B224" s="22"/>
      <c r="C224" s="22"/>
      <c r="D224" s="121" t="s">
        <v>183</v>
      </c>
      <c r="E224" s="17"/>
      <c r="F224" s="97"/>
      <c r="G224" s="139"/>
      <c r="H224" s="97"/>
      <c r="I224" s="139"/>
    </row>
    <row r="225" spans="1:9" ht="12">
      <c r="A225" s="114"/>
      <c r="B225" s="131">
        <v>92120</v>
      </c>
      <c r="C225" s="114"/>
      <c r="D225" s="121" t="s">
        <v>129</v>
      </c>
      <c r="E225" s="122">
        <v>355197</v>
      </c>
      <c r="F225" s="97"/>
      <c r="G225" s="139"/>
      <c r="H225" s="97">
        <f>SUM(H226)</f>
        <v>80509.76</v>
      </c>
      <c r="I225" s="124">
        <f>H225/E225</f>
        <v>0.22666227473768077</v>
      </c>
    </row>
    <row r="226" spans="1:9" ht="12">
      <c r="A226" s="114"/>
      <c r="B226" s="114"/>
      <c r="C226" s="127">
        <v>6297</v>
      </c>
      <c r="D226" s="121" t="s">
        <v>181</v>
      </c>
      <c r="E226" s="122">
        <v>355197</v>
      </c>
      <c r="F226" s="97"/>
      <c r="G226" s="139"/>
      <c r="H226" s="97">
        <v>80509.76</v>
      </c>
      <c r="I226" s="124">
        <f>H226/E226</f>
        <v>0.22666227473768077</v>
      </c>
    </row>
    <row r="227" spans="1:9" ht="12">
      <c r="A227" s="114"/>
      <c r="B227" s="114"/>
      <c r="C227" s="114"/>
      <c r="D227" s="121" t="s">
        <v>182</v>
      </c>
      <c r="E227" s="126"/>
      <c r="F227" s="97"/>
      <c r="G227" s="139"/>
      <c r="H227" s="97"/>
      <c r="I227" s="124"/>
    </row>
    <row r="228" spans="1:9" ht="12">
      <c r="A228" s="22"/>
      <c r="B228" s="22"/>
      <c r="C228" s="22"/>
      <c r="D228" s="121" t="s">
        <v>183</v>
      </c>
      <c r="E228" s="17"/>
      <c r="F228" s="97"/>
      <c r="G228" s="139"/>
      <c r="H228" s="97"/>
      <c r="I228" s="139"/>
    </row>
    <row r="229" spans="1:9" s="130" customFormat="1" ht="12">
      <c r="A229" s="128">
        <v>926</v>
      </c>
      <c r="B229" s="129"/>
      <c r="C229" s="129"/>
      <c r="D229" s="115" t="s">
        <v>107</v>
      </c>
      <c r="E229" s="116">
        <v>772060</v>
      </c>
      <c r="F229" s="98">
        <f>SUM(F236)</f>
        <v>0</v>
      </c>
      <c r="G229" s="118">
        <f>F229/E229</f>
        <v>0</v>
      </c>
      <c r="H229" s="98">
        <f>SUM(H230)</f>
        <v>0</v>
      </c>
      <c r="I229" s="118">
        <f>H229/E229</f>
        <v>0</v>
      </c>
    </row>
    <row r="230" spans="1:9" ht="12">
      <c r="A230" s="114"/>
      <c r="B230" s="131">
        <v>92601</v>
      </c>
      <c r="C230" s="114"/>
      <c r="D230" s="121" t="s">
        <v>108</v>
      </c>
      <c r="E230" s="122">
        <v>666000</v>
      </c>
      <c r="F230" s="97"/>
      <c r="G230" s="139"/>
      <c r="H230" s="97">
        <f>SUM(H231,H234)</f>
        <v>0</v>
      </c>
      <c r="I230" s="124">
        <f>H230/E230</f>
        <v>0</v>
      </c>
    </row>
    <row r="231" spans="1:9" ht="12">
      <c r="A231" s="114"/>
      <c r="B231" s="114"/>
      <c r="C231" s="127">
        <v>6300</v>
      </c>
      <c r="D231" s="121" t="s">
        <v>283</v>
      </c>
      <c r="E231" s="122">
        <v>333000</v>
      </c>
      <c r="F231" s="97"/>
      <c r="G231" s="139"/>
      <c r="H231" s="97">
        <v>0</v>
      </c>
      <c r="I231" s="124">
        <f>H231/E231</f>
        <v>0</v>
      </c>
    </row>
    <row r="232" spans="1:9" ht="12">
      <c r="A232" s="114"/>
      <c r="B232" s="114"/>
      <c r="C232" s="114"/>
      <c r="D232" s="121" t="s">
        <v>290</v>
      </c>
      <c r="E232" s="126"/>
      <c r="F232" s="97"/>
      <c r="G232" s="139"/>
      <c r="H232" s="97"/>
      <c r="I232" s="139"/>
    </row>
    <row r="233" spans="1:9" ht="12">
      <c r="A233" s="22"/>
      <c r="B233" s="22"/>
      <c r="C233" s="22"/>
      <c r="D233" s="121" t="s">
        <v>291</v>
      </c>
      <c r="E233" s="17"/>
      <c r="F233" s="97"/>
      <c r="G233" s="139"/>
      <c r="H233" s="97"/>
      <c r="I233" s="139"/>
    </row>
    <row r="234" spans="1:9" ht="12">
      <c r="A234" s="114"/>
      <c r="B234" s="114"/>
      <c r="C234" s="127">
        <v>6330</v>
      </c>
      <c r="D234" s="121" t="s">
        <v>262</v>
      </c>
      <c r="E234" s="122">
        <v>333000</v>
      </c>
      <c r="F234" s="97"/>
      <c r="G234" s="139"/>
      <c r="H234" s="97">
        <v>0</v>
      </c>
      <c r="I234" s="124">
        <f>H234/E234</f>
        <v>0</v>
      </c>
    </row>
    <row r="235" spans="1:9" ht="12">
      <c r="A235" s="114"/>
      <c r="B235" s="114"/>
      <c r="C235" s="114"/>
      <c r="D235" s="121" t="s">
        <v>263</v>
      </c>
      <c r="E235" s="126"/>
      <c r="F235" s="97"/>
      <c r="G235" s="139"/>
      <c r="H235" s="97"/>
      <c r="I235" s="139"/>
    </row>
    <row r="236" spans="1:9" ht="12">
      <c r="A236" s="114"/>
      <c r="B236" s="131">
        <v>92605</v>
      </c>
      <c r="C236" s="114"/>
      <c r="D236" s="121" t="s">
        <v>109</v>
      </c>
      <c r="E236" s="122">
        <v>106060</v>
      </c>
      <c r="F236" s="97">
        <f>SUM(F237)</f>
        <v>0</v>
      </c>
      <c r="G236" s="124">
        <f>F236/E236</f>
        <v>0</v>
      </c>
      <c r="H236" s="97"/>
      <c r="I236" s="139"/>
    </row>
    <row r="237" spans="1:9" ht="12">
      <c r="A237" s="114"/>
      <c r="B237" s="114"/>
      <c r="C237" s="127">
        <v>2707</v>
      </c>
      <c r="D237" s="121" t="s">
        <v>198</v>
      </c>
      <c r="E237" s="122">
        <v>106060</v>
      </c>
      <c r="F237" s="97">
        <v>0</v>
      </c>
      <c r="G237" s="124">
        <f>F237/E237</f>
        <v>0</v>
      </c>
      <c r="H237" s="137"/>
      <c r="I237" s="119"/>
    </row>
    <row r="238" spans="1:9" ht="12">
      <c r="A238" s="114"/>
      <c r="B238" s="114"/>
      <c r="C238" s="114"/>
      <c r="D238" s="121" t="s">
        <v>182</v>
      </c>
      <c r="E238" s="126"/>
      <c r="F238" s="137"/>
      <c r="G238" s="119"/>
      <c r="H238" s="137"/>
      <c r="I238" s="119"/>
    </row>
    <row r="239" spans="1:9" ht="12">
      <c r="A239" s="22"/>
      <c r="B239" s="22"/>
      <c r="C239" s="22"/>
      <c r="D239" s="121" t="s">
        <v>183</v>
      </c>
      <c r="E239" s="17"/>
      <c r="F239" s="137"/>
      <c r="G239" s="119"/>
      <c r="H239" s="137"/>
      <c r="I239" s="119"/>
    </row>
    <row r="240" spans="1:9" s="130" customFormat="1" ht="12">
      <c r="A240" s="141"/>
      <c r="B240" s="141"/>
      <c r="C240" s="141"/>
      <c r="D240" s="142" t="s">
        <v>125</v>
      </c>
      <c r="E240" s="116">
        <v>36388066.17</v>
      </c>
      <c r="F240" s="98">
        <f>SUM(F229,F220,F208,F204,F197,F157,F150,F126,F114,F74,F71,F66,F56,F38,F33,F17,F12,F4)</f>
        <v>15923877.97</v>
      </c>
      <c r="G240" s="118">
        <f>F240/E240</f>
        <v>0.4376126473884556</v>
      </c>
      <c r="H240" s="98">
        <f>SUM(H229,H220,H208,H204,H197,H157,H150,H126,H114,H74,H71,H66,H56,H38,H33,H17,H12,H4,H4,H4)</f>
        <v>1654042.0099999998</v>
      </c>
      <c r="I240" s="118">
        <f>H240/E240</f>
        <v>0.045455617296960626</v>
      </c>
    </row>
  </sheetData>
  <sheetProtection/>
  <mergeCells count="6">
    <mergeCell ref="A1:A2"/>
    <mergeCell ref="B1:B2"/>
    <mergeCell ref="C1:C2"/>
    <mergeCell ref="D1:D2"/>
    <mergeCell ref="E1:E2"/>
    <mergeCell ref="F1:I1"/>
  </mergeCells>
  <printOptions horizontalCentered="1"/>
  <pageMargins left="0.5905511811023623" right="0.3937007874015748" top="1.062992125984252" bottom="0.9448818897637796" header="0.5118110236220472" footer="0.5118110236220472"/>
  <pageSetup firstPageNumber="18" useFirstPageNumber="1" horizontalDpi="600" verticalDpi="600" orientation="landscape" paperSize="9" r:id="rId2"/>
  <headerFooter alignWithMargins="0">
    <oddHeader>&amp;L&amp;"Arial,Pogrubiony"INFORMACJA O PRZEBIEGU WYKONANIA
BUDŻETU GMINY PACZKÓW ZA I PÓŁROCZE 2010R.&amp;R&amp;8Zał. nr 1
Wykonanie dochodów wg
podziału  na bieżące i majątkowe</oddHeader>
    <oddFooter>&amp;C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4"/>
  <sheetViews>
    <sheetView showGridLines="0" zoomScalePageLayoutView="0" workbookViewId="0" topLeftCell="A1">
      <selection activeCell="A1" sqref="A1:G2"/>
    </sheetView>
  </sheetViews>
  <sheetFormatPr defaultColWidth="8.00390625" defaultRowHeight="12.75"/>
  <cols>
    <col min="1" max="1" width="5.140625" style="38" bestFit="1" customWidth="1"/>
    <col min="2" max="2" width="7.7109375" style="38" bestFit="1" customWidth="1"/>
    <col min="3" max="3" width="4.421875" style="38" bestFit="1" customWidth="1"/>
    <col min="4" max="4" width="57.140625" style="143" bestFit="1" customWidth="1"/>
    <col min="5" max="5" width="13.28125" style="35" bestFit="1" customWidth="1"/>
    <col min="6" max="6" width="14.57421875" style="35" customWidth="1"/>
    <col min="7" max="7" width="10.00390625" style="212" bestFit="1" customWidth="1"/>
    <col min="8" max="8" width="12.00390625" style="35" customWidth="1"/>
    <col min="9" max="16384" width="8.00390625" style="35" customWidth="1"/>
  </cols>
  <sheetData>
    <row r="1" spans="1:7" ht="23.25">
      <c r="A1" s="37" t="s">
        <v>1</v>
      </c>
      <c r="B1" s="37" t="s">
        <v>2</v>
      </c>
      <c r="C1" s="37" t="s">
        <v>154</v>
      </c>
      <c r="D1" s="37" t="s">
        <v>3</v>
      </c>
      <c r="E1" s="54" t="s">
        <v>142</v>
      </c>
      <c r="F1" s="36" t="s">
        <v>292</v>
      </c>
      <c r="G1" s="165" t="s">
        <v>336</v>
      </c>
    </row>
    <row r="2" spans="1:7" ht="12">
      <c r="A2" s="167">
        <v>1</v>
      </c>
      <c r="B2" s="167">
        <v>2</v>
      </c>
      <c r="C2" s="167">
        <v>3</v>
      </c>
      <c r="D2" s="167">
        <v>4</v>
      </c>
      <c r="E2" s="167">
        <v>5</v>
      </c>
      <c r="F2" s="168">
        <v>6</v>
      </c>
      <c r="G2" s="169">
        <v>7</v>
      </c>
    </row>
    <row r="3" spans="1:7" ht="12">
      <c r="A3" s="24">
        <v>400</v>
      </c>
      <c r="B3" s="20"/>
      <c r="C3" s="20"/>
      <c r="D3" s="12" t="s">
        <v>55</v>
      </c>
      <c r="E3" s="13">
        <v>158600</v>
      </c>
      <c r="F3" s="98">
        <f>F4</f>
        <v>0</v>
      </c>
      <c r="G3" s="138">
        <f>F3/E3*100</f>
        <v>0</v>
      </c>
    </row>
    <row r="4" spans="1:7" ht="12">
      <c r="A4" s="20"/>
      <c r="B4" s="25">
        <v>40002</v>
      </c>
      <c r="C4" s="20"/>
      <c r="D4" s="14" t="s">
        <v>56</v>
      </c>
      <c r="E4" s="15">
        <v>158600</v>
      </c>
      <c r="F4" s="97">
        <f>F5</f>
        <v>0</v>
      </c>
      <c r="G4" s="139">
        <f>F4/E4*100</f>
        <v>0</v>
      </c>
    </row>
    <row r="5" spans="1:7" ht="12">
      <c r="A5" s="20"/>
      <c r="B5" s="20"/>
      <c r="C5" s="23">
        <v>6050</v>
      </c>
      <c r="D5" s="14" t="s">
        <v>57</v>
      </c>
      <c r="E5" s="15">
        <v>158600</v>
      </c>
      <c r="F5" s="97">
        <v>0</v>
      </c>
      <c r="G5" s="139">
        <f>F5/E5*100</f>
        <v>0</v>
      </c>
    </row>
    <row r="6" spans="1:7" ht="12">
      <c r="A6" s="20"/>
      <c r="B6" s="20"/>
      <c r="C6" s="22"/>
      <c r="D6" s="14" t="s">
        <v>128</v>
      </c>
      <c r="E6" s="16"/>
      <c r="F6" s="97"/>
      <c r="G6" s="139"/>
    </row>
    <row r="7" spans="1:7" ht="12">
      <c r="A7" s="20"/>
      <c r="B7" s="20"/>
      <c r="C7" s="20"/>
      <c r="D7" s="14" t="s">
        <v>165</v>
      </c>
      <c r="E7" s="15">
        <v>158600</v>
      </c>
      <c r="F7" s="97">
        <f>F5</f>
        <v>0</v>
      </c>
      <c r="G7" s="139">
        <f>F7/E7*100</f>
        <v>0</v>
      </c>
    </row>
    <row r="8" spans="1:7" ht="12">
      <c r="A8" s="24">
        <v>600</v>
      </c>
      <c r="B8" s="20"/>
      <c r="C8" s="20"/>
      <c r="D8" s="12" t="s">
        <v>6</v>
      </c>
      <c r="E8" s="13">
        <v>651835</v>
      </c>
      <c r="F8" s="98">
        <f>F9+F18</f>
        <v>370691.47000000003</v>
      </c>
      <c r="G8" s="138">
        <f>F8/E8</f>
        <v>0.5686891161106722</v>
      </c>
    </row>
    <row r="9" spans="1:7" ht="12">
      <c r="A9" s="20"/>
      <c r="B9" s="25">
        <v>60016</v>
      </c>
      <c r="C9" s="20"/>
      <c r="D9" s="14" t="s">
        <v>7</v>
      </c>
      <c r="E9" s="15">
        <v>614456</v>
      </c>
      <c r="F9" s="97">
        <f>F10</f>
        <v>370691.47000000003</v>
      </c>
      <c r="G9" s="139">
        <f>F9/E9</f>
        <v>0.6032839942973948</v>
      </c>
    </row>
    <row r="10" spans="1:8" ht="12">
      <c r="A10" s="20"/>
      <c r="B10" s="20"/>
      <c r="C10" s="23">
        <v>6050</v>
      </c>
      <c r="D10" s="14" t="s">
        <v>57</v>
      </c>
      <c r="E10" s="15">
        <v>614456</v>
      </c>
      <c r="F10" s="97">
        <f>SUM(F12:F17)</f>
        <v>370691.47000000003</v>
      </c>
      <c r="G10" s="139">
        <f>F10/E10</f>
        <v>0.6032839942973948</v>
      </c>
      <c r="H10" s="79"/>
    </row>
    <row r="11" spans="1:7" ht="12">
      <c r="A11" s="20"/>
      <c r="B11" s="20"/>
      <c r="C11" s="22"/>
      <c r="D11" s="14" t="s">
        <v>128</v>
      </c>
      <c r="E11" s="16"/>
      <c r="F11" s="97"/>
      <c r="G11" s="139"/>
    </row>
    <row r="12" spans="1:7" ht="12">
      <c r="A12" s="20"/>
      <c r="B12" s="20"/>
      <c r="C12" s="22"/>
      <c r="D12" s="14" t="s">
        <v>319</v>
      </c>
      <c r="E12" s="15">
        <v>20000</v>
      </c>
      <c r="F12" s="97">
        <v>19736.27</v>
      </c>
      <c r="G12" s="139">
        <f>F12/E12</f>
        <v>0.9868135</v>
      </c>
    </row>
    <row r="13" spans="1:7" ht="12">
      <c r="A13" s="20"/>
      <c r="B13" s="20"/>
      <c r="C13" s="22"/>
      <c r="D13" s="14" t="s">
        <v>216</v>
      </c>
      <c r="E13" s="15">
        <v>35000</v>
      </c>
      <c r="F13" s="97">
        <v>0</v>
      </c>
      <c r="G13" s="139">
        <f>F13/E13*100</f>
        <v>0</v>
      </c>
    </row>
    <row r="14" spans="1:7" ht="12">
      <c r="A14" s="20"/>
      <c r="B14" s="20"/>
      <c r="C14" s="22"/>
      <c r="D14" s="14" t="s">
        <v>217</v>
      </c>
      <c r="E14" s="15">
        <v>20000</v>
      </c>
      <c r="F14" s="97">
        <v>0</v>
      </c>
      <c r="G14" s="139">
        <f>F14/E14*100</f>
        <v>0</v>
      </c>
    </row>
    <row r="15" spans="1:7" ht="12">
      <c r="A15" s="20"/>
      <c r="B15" s="20"/>
      <c r="C15" s="22"/>
      <c r="D15" s="14" t="s">
        <v>320</v>
      </c>
      <c r="E15" s="15">
        <v>170000</v>
      </c>
      <c r="F15" s="97">
        <v>1500</v>
      </c>
      <c r="G15" s="139">
        <f>F15/E15</f>
        <v>0.008823529411764706</v>
      </c>
    </row>
    <row r="16" spans="1:7" ht="12">
      <c r="A16" s="20"/>
      <c r="B16" s="20"/>
      <c r="C16" s="22"/>
      <c r="D16" s="14" t="s">
        <v>218</v>
      </c>
      <c r="E16" s="15">
        <v>349456</v>
      </c>
      <c r="F16" s="97">
        <v>349455.2</v>
      </c>
      <c r="G16" s="139">
        <f>F16/E16</f>
        <v>0.9999977107275309</v>
      </c>
    </row>
    <row r="17" spans="1:7" ht="12">
      <c r="A17" s="20"/>
      <c r="B17" s="20"/>
      <c r="C17" s="22"/>
      <c r="D17" s="14" t="s">
        <v>219</v>
      </c>
      <c r="E17" s="15">
        <v>20000</v>
      </c>
      <c r="F17" s="97">
        <v>0</v>
      </c>
      <c r="G17" s="139">
        <f>F17/E17*100</f>
        <v>0</v>
      </c>
    </row>
    <row r="18" spans="1:7" ht="12">
      <c r="A18" s="20"/>
      <c r="B18" s="25">
        <v>60078</v>
      </c>
      <c r="C18" s="20"/>
      <c r="D18" s="14" t="s">
        <v>296</v>
      </c>
      <c r="E18" s="15">
        <v>37379</v>
      </c>
      <c r="F18" s="97">
        <f>F19</f>
        <v>0</v>
      </c>
      <c r="G18" s="139">
        <f>F18/E18*100</f>
        <v>0</v>
      </c>
    </row>
    <row r="19" spans="1:7" ht="12">
      <c r="A19" s="20"/>
      <c r="B19" s="20"/>
      <c r="C19" s="23">
        <v>6050</v>
      </c>
      <c r="D19" s="14" t="s">
        <v>57</v>
      </c>
      <c r="E19" s="15">
        <v>37379</v>
      </c>
      <c r="F19" s="97">
        <v>0</v>
      </c>
      <c r="G19" s="139">
        <f>F19/E19*100</f>
        <v>0</v>
      </c>
    </row>
    <row r="20" spans="1:7" ht="12">
      <c r="A20" s="20"/>
      <c r="B20" s="20"/>
      <c r="C20" s="22"/>
      <c r="D20" s="14" t="s">
        <v>128</v>
      </c>
      <c r="E20" s="16"/>
      <c r="F20" s="97"/>
      <c r="G20" s="139"/>
    </row>
    <row r="21" spans="1:7" ht="12">
      <c r="A21" s="20"/>
      <c r="B21" s="20"/>
      <c r="C21" s="22"/>
      <c r="D21" s="14" t="s">
        <v>321</v>
      </c>
      <c r="E21" s="15">
        <v>19091</v>
      </c>
      <c r="F21" s="97">
        <v>0</v>
      </c>
      <c r="G21" s="139">
        <f>F21/E21*100</f>
        <v>0</v>
      </c>
    </row>
    <row r="22" spans="1:7" ht="12">
      <c r="A22" s="20"/>
      <c r="B22" s="20"/>
      <c r="C22" s="20"/>
      <c r="D22" s="14" t="s">
        <v>322</v>
      </c>
      <c r="E22" s="15">
        <v>18288</v>
      </c>
      <c r="F22" s="97">
        <v>0</v>
      </c>
      <c r="G22" s="139">
        <f>F22/E22*100</f>
        <v>0</v>
      </c>
    </row>
    <row r="23" spans="1:7" ht="12">
      <c r="A23" s="24">
        <v>700</v>
      </c>
      <c r="B23" s="20"/>
      <c r="C23" s="20"/>
      <c r="D23" s="12" t="s">
        <v>8</v>
      </c>
      <c r="E23" s="13">
        <v>68089</v>
      </c>
      <c r="F23" s="98">
        <f>F24</f>
        <v>0</v>
      </c>
      <c r="G23" s="138">
        <f>F23/E23*100</f>
        <v>0</v>
      </c>
    </row>
    <row r="24" spans="1:7" ht="12">
      <c r="A24" s="20"/>
      <c r="B24" s="25">
        <v>70005</v>
      </c>
      <c r="C24" s="20"/>
      <c r="D24" s="14" t="s">
        <v>9</v>
      </c>
      <c r="E24" s="15">
        <v>68089</v>
      </c>
      <c r="F24" s="97">
        <f>F25</f>
        <v>0</v>
      </c>
      <c r="G24" s="139">
        <f>F24/E24*100</f>
        <v>0</v>
      </c>
    </row>
    <row r="25" spans="1:7" ht="12">
      <c r="A25" s="20"/>
      <c r="B25" s="20"/>
      <c r="C25" s="23">
        <v>6050</v>
      </c>
      <c r="D25" s="14" t="s">
        <v>57</v>
      </c>
      <c r="E25" s="15">
        <v>68089</v>
      </c>
      <c r="F25" s="97">
        <v>0</v>
      </c>
      <c r="G25" s="139">
        <f>F25/E25*100</f>
        <v>0</v>
      </c>
    </row>
    <row r="26" spans="1:7" ht="12">
      <c r="A26" s="20"/>
      <c r="B26" s="20"/>
      <c r="C26" s="22"/>
      <c r="D26" s="14" t="s">
        <v>128</v>
      </c>
      <c r="E26" s="16"/>
      <c r="F26" s="97"/>
      <c r="G26" s="139"/>
    </row>
    <row r="27" spans="1:7" ht="12">
      <c r="A27" s="20"/>
      <c r="B27" s="20"/>
      <c r="C27" s="22"/>
      <c r="D27" s="14" t="s">
        <v>220</v>
      </c>
      <c r="E27" s="15">
        <v>12000</v>
      </c>
      <c r="F27" s="97">
        <v>0</v>
      </c>
      <c r="G27" s="139">
        <f>F27/E27*100</f>
        <v>0</v>
      </c>
    </row>
    <row r="28" spans="1:7" ht="12">
      <c r="A28" s="20"/>
      <c r="B28" s="20"/>
      <c r="C28" s="20"/>
      <c r="D28" s="14" t="s">
        <v>323</v>
      </c>
      <c r="E28" s="15">
        <v>56089</v>
      </c>
      <c r="F28" s="97">
        <v>0</v>
      </c>
      <c r="G28" s="139">
        <f>F28/E28*100</f>
        <v>0</v>
      </c>
    </row>
    <row r="29" spans="1:7" ht="12">
      <c r="A29" s="24">
        <v>710</v>
      </c>
      <c r="B29" s="20"/>
      <c r="C29" s="20"/>
      <c r="D29" s="12" t="s">
        <v>63</v>
      </c>
      <c r="E29" s="13">
        <v>59040</v>
      </c>
      <c r="F29" s="98">
        <f>F30</f>
        <v>0</v>
      </c>
      <c r="G29" s="138">
        <f>F29/E29*100</f>
        <v>0</v>
      </c>
    </row>
    <row r="30" spans="1:7" ht="12">
      <c r="A30" s="20"/>
      <c r="B30" s="25">
        <v>71035</v>
      </c>
      <c r="C30" s="20"/>
      <c r="D30" s="14" t="s">
        <v>66</v>
      </c>
      <c r="E30" s="15">
        <v>59040</v>
      </c>
      <c r="F30" s="97">
        <f>F31</f>
        <v>0</v>
      </c>
      <c r="G30" s="139">
        <f>F30/E30*100</f>
        <v>0</v>
      </c>
    </row>
    <row r="31" spans="1:7" ht="12">
      <c r="A31" s="20"/>
      <c r="B31" s="20"/>
      <c r="C31" s="23">
        <v>6050</v>
      </c>
      <c r="D31" s="14" t="s">
        <v>57</v>
      </c>
      <c r="E31" s="15">
        <v>59040</v>
      </c>
      <c r="F31" s="97">
        <v>0</v>
      </c>
      <c r="G31" s="139">
        <f>F31/E31*100</f>
        <v>0</v>
      </c>
    </row>
    <row r="32" spans="1:7" ht="12">
      <c r="A32" s="20"/>
      <c r="B32" s="20"/>
      <c r="C32" s="22"/>
      <c r="D32" s="14" t="s">
        <v>128</v>
      </c>
      <c r="E32" s="16"/>
      <c r="F32" s="97"/>
      <c r="G32" s="139"/>
    </row>
    <row r="33" spans="1:7" ht="12">
      <c r="A33" s="20"/>
      <c r="B33" s="20"/>
      <c r="C33" s="20"/>
      <c r="D33" s="14" t="s">
        <v>221</v>
      </c>
      <c r="E33" s="15">
        <v>59040</v>
      </c>
      <c r="F33" s="97">
        <v>0</v>
      </c>
      <c r="G33" s="139">
        <f>F33/E33*100</f>
        <v>0</v>
      </c>
    </row>
    <row r="34" spans="1:7" ht="12">
      <c r="A34" s="24">
        <v>754</v>
      </c>
      <c r="B34" s="20"/>
      <c r="C34" s="20"/>
      <c r="D34" s="12" t="s">
        <v>12</v>
      </c>
      <c r="E34" s="13">
        <v>59085</v>
      </c>
      <c r="F34" s="98">
        <f>F35</f>
        <v>32113.72</v>
      </c>
      <c r="G34" s="138">
        <f>F34/E34</f>
        <v>0.5435173055767115</v>
      </c>
    </row>
    <row r="35" spans="1:7" ht="12">
      <c r="A35" s="20"/>
      <c r="B35" s="25">
        <v>75412</v>
      </c>
      <c r="C35" s="20"/>
      <c r="D35" s="14" t="s">
        <v>79</v>
      </c>
      <c r="E35" s="15">
        <v>59085</v>
      </c>
      <c r="F35" s="97">
        <f>F36+F40</f>
        <v>32113.72</v>
      </c>
      <c r="G35" s="139">
        <f>F35/E35</f>
        <v>0.5435173055767115</v>
      </c>
    </row>
    <row r="36" spans="1:7" ht="12">
      <c r="A36" s="20"/>
      <c r="B36" s="20"/>
      <c r="C36" s="23">
        <v>6050</v>
      </c>
      <c r="D36" s="14" t="s">
        <v>57</v>
      </c>
      <c r="E36" s="15">
        <v>34085</v>
      </c>
      <c r="F36" s="97">
        <f>F38</f>
        <v>8124.32</v>
      </c>
      <c r="G36" s="139">
        <f>F36/E36</f>
        <v>0.23835470148159013</v>
      </c>
    </row>
    <row r="37" spans="1:7" ht="12">
      <c r="A37" s="20"/>
      <c r="B37" s="20"/>
      <c r="C37" s="22"/>
      <c r="D37" s="14" t="s">
        <v>128</v>
      </c>
      <c r="E37" s="16"/>
      <c r="F37" s="97"/>
      <c r="G37" s="139"/>
    </row>
    <row r="38" spans="1:7" ht="12">
      <c r="A38" s="20"/>
      <c r="B38" s="20"/>
      <c r="C38" s="22"/>
      <c r="D38" s="14" t="s">
        <v>324</v>
      </c>
      <c r="E38" s="15">
        <v>8125</v>
      </c>
      <c r="F38" s="97">
        <v>8124.32</v>
      </c>
      <c r="G38" s="139">
        <f>F38/E38</f>
        <v>0.9999163076923077</v>
      </c>
    </row>
    <row r="39" spans="1:7" ht="12">
      <c r="A39" s="20"/>
      <c r="B39" s="20"/>
      <c r="C39" s="20"/>
      <c r="D39" s="14" t="s">
        <v>222</v>
      </c>
      <c r="E39" s="15">
        <v>25960</v>
      </c>
      <c r="F39" s="97">
        <v>0</v>
      </c>
      <c r="G39" s="139">
        <f>F39/E39*100</f>
        <v>0</v>
      </c>
    </row>
    <row r="40" spans="1:7" ht="12">
      <c r="A40" s="20"/>
      <c r="B40" s="20"/>
      <c r="C40" s="23">
        <v>6060</v>
      </c>
      <c r="D40" s="14" t="s">
        <v>78</v>
      </c>
      <c r="E40" s="15">
        <v>25000</v>
      </c>
      <c r="F40" s="97">
        <f>F42</f>
        <v>23989.4</v>
      </c>
      <c r="G40" s="139">
        <f>F40/E40</f>
        <v>0.9595760000000001</v>
      </c>
    </row>
    <row r="41" spans="1:7" ht="12">
      <c r="A41" s="20"/>
      <c r="B41" s="20"/>
      <c r="C41" s="22"/>
      <c r="D41" s="14" t="s">
        <v>128</v>
      </c>
      <c r="E41" s="16"/>
      <c r="F41" s="97"/>
      <c r="G41" s="139"/>
    </row>
    <row r="42" spans="1:7" ht="12">
      <c r="A42" s="20"/>
      <c r="B42" s="20"/>
      <c r="C42" s="20"/>
      <c r="D42" s="14" t="s">
        <v>258</v>
      </c>
      <c r="E42" s="15">
        <v>25000</v>
      </c>
      <c r="F42" s="97">
        <v>23989.4</v>
      </c>
      <c r="G42" s="139">
        <f>F42/E42</f>
        <v>0.9595760000000001</v>
      </c>
    </row>
    <row r="43" spans="1:7" ht="12">
      <c r="A43" s="24">
        <v>801</v>
      </c>
      <c r="B43" s="20"/>
      <c r="C43" s="20"/>
      <c r="D43" s="12" t="s">
        <v>20</v>
      </c>
      <c r="E43" s="13">
        <v>238500</v>
      </c>
      <c r="F43" s="98">
        <f>F44+F50</f>
        <v>7000</v>
      </c>
      <c r="G43" s="138">
        <f>F43/E43</f>
        <v>0.029350104821802937</v>
      </c>
    </row>
    <row r="44" spans="1:7" ht="12">
      <c r="A44" s="20"/>
      <c r="B44" s="25">
        <v>80104</v>
      </c>
      <c r="C44" s="20"/>
      <c r="D44" s="14" t="s">
        <v>131</v>
      </c>
      <c r="E44" s="15">
        <v>38500</v>
      </c>
      <c r="F44" s="97">
        <f>F45</f>
        <v>7000</v>
      </c>
      <c r="G44" s="139">
        <f>F44/E44</f>
        <v>0.18181818181818182</v>
      </c>
    </row>
    <row r="45" spans="1:7" ht="12">
      <c r="A45" s="20"/>
      <c r="B45" s="20"/>
      <c r="C45" s="23">
        <v>6050</v>
      </c>
      <c r="D45" s="14" t="s">
        <v>57</v>
      </c>
      <c r="E45" s="15">
        <v>38500</v>
      </c>
      <c r="F45" s="97">
        <f>SUM(F47:F49)</f>
        <v>7000</v>
      </c>
      <c r="G45" s="139">
        <f>F45/E45</f>
        <v>0.18181818181818182</v>
      </c>
    </row>
    <row r="46" spans="1:7" ht="12">
      <c r="A46" s="20"/>
      <c r="B46" s="20"/>
      <c r="C46" s="22"/>
      <c r="D46" s="14" t="s">
        <v>128</v>
      </c>
      <c r="E46" s="16"/>
      <c r="F46" s="97"/>
      <c r="G46" s="139"/>
    </row>
    <row r="47" spans="1:7" ht="12">
      <c r="A47" s="20"/>
      <c r="B47" s="20"/>
      <c r="C47" s="22"/>
      <c r="D47" s="14" t="s">
        <v>223</v>
      </c>
      <c r="E47" s="15">
        <v>26500</v>
      </c>
      <c r="F47" s="97">
        <v>0</v>
      </c>
      <c r="G47" s="139">
        <f>F47/E47*100</f>
        <v>0</v>
      </c>
    </row>
    <row r="48" spans="1:7" ht="12">
      <c r="A48" s="20"/>
      <c r="B48" s="20"/>
      <c r="C48" s="22"/>
      <c r="D48" s="14" t="s">
        <v>224</v>
      </c>
      <c r="E48" s="15">
        <v>5000</v>
      </c>
      <c r="F48" s="97">
        <v>0</v>
      </c>
      <c r="G48" s="139">
        <f>F48/E48*100</f>
        <v>0</v>
      </c>
    </row>
    <row r="49" spans="1:7" ht="12">
      <c r="A49" s="20"/>
      <c r="B49" s="20"/>
      <c r="C49" s="20"/>
      <c r="D49" s="14" t="s">
        <v>325</v>
      </c>
      <c r="E49" s="15">
        <v>7000</v>
      </c>
      <c r="F49" s="97">
        <v>7000</v>
      </c>
      <c r="G49" s="139">
        <f>F49/E49</f>
        <v>1</v>
      </c>
    </row>
    <row r="50" spans="1:7" ht="12">
      <c r="A50" s="20"/>
      <c r="B50" s="25">
        <v>80195</v>
      </c>
      <c r="C50" s="20"/>
      <c r="D50" s="14" t="s">
        <v>5</v>
      </c>
      <c r="E50" s="15">
        <v>200000</v>
      </c>
      <c r="F50" s="97">
        <f>F51+F54</f>
        <v>0</v>
      </c>
      <c r="G50" s="139">
        <f>F50/E50*100</f>
        <v>0</v>
      </c>
    </row>
    <row r="51" spans="1:7" ht="12">
      <c r="A51" s="20"/>
      <c r="B51" s="20"/>
      <c r="C51" s="23">
        <v>6050</v>
      </c>
      <c r="D51" s="14" t="s">
        <v>57</v>
      </c>
      <c r="E51" s="15">
        <v>12500</v>
      </c>
      <c r="F51" s="97">
        <v>0</v>
      </c>
      <c r="G51" s="139">
        <f>F51/E51*100</f>
        <v>0</v>
      </c>
    </row>
    <row r="52" spans="1:7" ht="12">
      <c r="A52" s="20"/>
      <c r="B52" s="20"/>
      <c r="C52" s="22"/>
      <c r="D52" s="14" t="s">
        <v>128</v>
      </c>
      <c r="E52" s="16"/>
      <c r="F52" s="97"/>
      <c r="G52" s="139"/>
    </row>
    <row r="53" spans="1:7" ht="12">
      <c r="A53" s="20"/>
      <c r="B53" s="20"/>
      <c r="C53" s="22"/>
      <c r="D53" s="14" t="s">
        <v>225</v>
      </c>
      <c r="E53" s="15">
        <v>12500</v>
      </c>
      <c r="F53" s="97">
        <v>0</v>
      </c>
      <c r="G53" s="139">
        <f>F53/E53*100</f>
        <v>0</v>
      </c>
    </row>
    <row r="54" spans="1:7" ht="12">
      <c r="A54" s="20"/>
      <c r="B54" s="20"/>
      <c r="C54" s="23">
        <v>6630</v>
      </c>
      <c r="D54" s="14" t="s">
        <v>212</v>
      </c>
      <c r="E54" s="15">
        <v>187500</v>
      </c>
      <c r="F54" s="97">
        <v>0</v>
      </c>
      <c r="G54" s="139">
        <f>F54/E54*100</f>
        <v>0</v>
      </c>
    </row>
    <row r="55" spans="1:7" ht="12">
      <c r="A55" s="20"/>
      <c r="B55" s="20"/>
      <c r="C55" s="22"/>
      <c r="D55" s="14" t="s">
        <v>213</v>
      </c>
      <c r="E55" s="16"/>
      <c r="F55" s="97"/>
      <c r="G55" s="139"/>
    </row>
    <row r="56" spans="1:7" ht="12">
      <c r="A56" s="20"/>
      <c r="B56" s="20"/>
      <c r="C56" s="22"/>
      <c r="D56" s="14" t="s">
        <v>214</v>
      </c>
      <c r="E56" s="16"/>
      <c r="F56" s="97"/>
      <c r="G56" s="139"/>
    </row>
    <row r="57" spans="1:7" ht="12">
      <c r="A57" s="20"/>
      <c r="B57" s="20"/>
      <c r="C57" s="20"/>
      <c r="D57" s="14" t="s">
        <v>128</v>
      </c>
      <c r="E57" s="16"/>
      <c r="F57" s="97"/>
      <c r="G57" s="139"/>
    </row>
    <row r="58" spans="1:7" ht="12">
      <c r="A58" s="22"/>
      <c r="B58" s="22"/>
      <c r="C58" s="22"/>
      <c r="D58" s="14" t="s">
        <v>337</v>
      </c>
      <c r="E58" s="15">
        <v>187500</v>
      </c>
      <c r="F58" s="97">
        <v>0</v>
      </c>
      <c r="G58" s="139">
        <f>F58/E58*100</f>
        <v>0</v>
      </c>
    </row>
    <row r="59" spans="1:7" ht="12">
      <c r="A59" s="24">
        <v>900</v>
      </c>
      <c r="B59" s="20"/>
      <c r="C59" s="20"/>
      <c r="D59" s="12" t="s">
        <v>30</v>
      </c>
      <c r="E59" s="13">
        <v>6668368</v>
      </c>
      <c r="F59" s="98">
        <f>F60+F73+F77+F82+F86</f>
        <v>1165188.04</v>
      </c>
      <c r="G59" s="138">
        <f>F59/E59</f>
        <v>0.17473361398171186</v>
      </c>
    </row>
    <row r="60" spans="1:7" ht="12">
      <c r="A60" s="20"/>
      <c r="B60" s="25">
        <v>90001</v>
      </c>
      <c r="C60" s="20"/>
      <c r="D60" s="14" t="s">
        <v>95</v>
      </c>
      <c r="E60" s="15">
        <v>6530468</v>
      </c>
      <c r="F60" s="97">
        <f>F61+F67+F70</f>
        <v>1165188.04</v>
      </c>
      <c r="G60" s="139">
        <f>F60/E60</f>
        <v>0.1784233595509541</v>
      </c>
    </row>
    <row r="61" spans="1:8" ht="12">
      <c r="A61" s="20"/>
      <c r="B61" s="20"/>
      <c r="C61" s="23">
        <v>6050</v>
      </c>
      <c r="D61" s="14" t="s">
        <v>57</v>
      </c>
      <c r="E61" s="15">
        <v>170500</v>
      </c>
      <c r="F61" s="97">
        <f>SUM(F63:F65)</f>
        <v>14618.87</v>
      </c>
      <c r="G61" s="139">
        <f>F61/E61</f>
        <v>0.08574117302052786</v>
      </c>
      <c r="H61" s="79"/>
    </row>
    <row r="62" spans="1:7" ht="12">
      <c r="A62" s="20"/>
      <c r="B62" s="20"/>
      <c r="C62" s="22"/>
      <c r="D62" s="14" t="s">
        <v>128</v>
      </c>
      <c r="E62" s="16"/>
      <c r="F62" s="97"/>
      <c r="G62" s="139"/>
    </row>
    <row r="63" spans="1:7" ht="12">
      <c r="A63" s="20"/>
      <c r="B63" s="20"/>
      <c r="C63" s="22"/>
      <c r="D63" s="14" t="s">
        <v>326</v>
      </c>
      <c r="E63" s="15">
        <v>18500</v>
      </c>
      <c r="F63" s="97">
        <v>3500</v>
      </c>
      <c r="G63" s="139">
        <f>F63/E63</f>
        <v>0.1891891891891892</v>
      </c>
    </row>
    <row r="64" spans="1:7" ht="12">
      <c r="A64" s="20"/>
      <c r="B64" s="20"/>
      <c r="C64" s="22"/>
      <c r="D64" s="14" t="s">
        <v>226</v>
      </c>
      <c r="E64" s="15">
        <v>102000</v>
      </c>
      <c r="F64" s="97">
        <v>11118.87</v>
      </c>
      <c r="G64" s="139">
        <f>F64/E64</f>
        <v>0.10900852941176471</v>
      </c>
    </row>
    <row r="65" spans="1:7" ht="12">
      <c r="A65" s="20"/>
      <c r="B65" s="20"/>
      <c r="C65" s="22"/>
      <c r="D65" s="14" t="s">
        <v>327</v>
      </c>
      <c r="E65" s="15">
        <v>50000</v>
      </c>
      <c r="F65" s="97">
        <v>0</v>
      </c>
      <c r="G65" s="139">
        <f>F65/E65*100</f>
        <v>0</v>
      </c>
    </row>
    <row r="66" spans="1:7" ht="12">
      <c r="A66" s="20"/>
      <c r="B66" s="20"/>
      <c r="C66" s="20"/>
      <c r="D66" s="14" t="s">
        <v>328</v>
      </c>
      <c r="E66" s="16"/>
      <c r="F66" s="97"/>
      <c r="G66" s="139"/>
    </row>
    <row r="67" spans="1:7" ht="12">
      <c r="A67" s="20"/>
      <c r="B67" s="20"/>
      <c r="C67" s="23">
        <v>6057</v>
      </c>
      <c r="D67" s="14" t="s">
        <v>57</v>
      </c>
      <c r="E67" s="15">
        <v>4385198</v>
      </c>
      <c r="F67" s="97">
        <v>793317.44</v>
      </c>
      <c r="G67" s="139">
        <f>F67/E67</f>
        <v>0.18090800917085156</v>
      </c>
    </row>
    <row r="68" spans="1:7" ht="12">
      <c r="A68" s="20"/>
      <c r="B68" s="20"/>
      <c r="C68" s="22"/>
      <c r="D68" s="14" t="s">
        <v>128</v>
      </c>
      <c r="E68" s="16"/>
      <c r="F68" s="97"/>
      <c r="G68" s="139"/>
    </row>
    <row r="69" spans="1:7" ht="12">
      <c r="A69" s="20"/>
      <c r="B69" s="20"/>
      <c r="C69" s="20"/>
      <c r="D69" s="14" t="s">
        <v>226</v>
      </c>
      <c r="E69" s="15">
        <v>4385198</v>
      </c>
      <c r="F69" s="97">
        <v>793317.44</v>
      </c>
      <c r="G69" s="139">
        <f>F69/E69</f>
        <v>0.18090800917085156</v>
      </c>
    </row>
    <row r="70" spans="1:7" ht="12">
      <c r="A70" s="20"/>
      <c r="B70" s="20"/>
      <c r="C70" s="23">
        <v>6059</v>
      </c>
      <c r="D70" s="14" t="s">
        <v>57</v>
      </c>
      <c r="E70" s="15">
        <v>1974770</v>
      </c>
      <c r="F70" s="97">
        <v>357251.73</v>
      </c>
      <c r="G70" s="139">
        <f>F70/E70</f>
        <v>0.18090801966811323</v>
      </c>
    </row>
    <row r="71" spans="1:7" ht="12">
      <c r="A71" s="20"/>
      <c r="B71" s="20"/>
      <c r="C71" s="22"/>
      <c r="D71" s="14" t="s">
        <v>128</v>
      </c>
      <c r="E71" s="16"/>
      <c r="F71" s="97"/>
      <c r="G71" s="139"/>
    </row>
    <row r="72" spans="1:7" ht="12">
      <c r="A72" s="20"/>
      <c r="B72" s="20"/>
      <c r="C72" s="20"/>
      <c r="D72" s="14" t="s">
        <v>226</v>
      </c>
      <c r="E72" s="15">
        <v>1974770</v>
      </c>
      <c r="F72" s="97">
        <v>357251.73</v>
      </c>
      <c r="G72" s="139">
        <f>F72/E72</f>
        <v>0.18090801966811323</v>
      </c>
    </row>
    <row r="73" spans="1:7" ht="12">
      <c r="A73" s="20"/>
      <c r="B73" s="25">
        <v>90002</v>
      </c>
      <c r="C73" s="20"/>
      <c r="D73" s="14" t="s">
        <v>96</v>
      </c>
      <c r="E73" s="15">
        <v>15000</v>
      </c>
      <c r="F73" s="97">
        <f>F74</f>
        <v>0</v>
      </c>
      <c r="G73" s="139">
        <f>F73/E73*100</f>
        <v>0</v>
      </c>
    </row>
    <row r="74" spans="1:7" ht="12">
      <c r="A74" s="20"/>
      <c r="B74" s="20"/>
      <c r="C74" s="23">
        <v>6060</v>
      </c>
      <c r="D74" s="14" t="s">
        <v>78</v>
      </c>
      <c r="E74" s="15">
        <v>15000</v>
      </c>
      <c r="F74" s="97">
        <v>0</v>
      </c>
      <c r="G74" s="139">
        <f>F74/E74*100</f>
        <v>0</v>
      </c>
    </row>
    <row r="75" spans="1:7" ht="12">
      <c r="A75" s="20"/>
      <c r="B75" s="20"/>
      <c r="C75" s="22"/>
      <c r="D75" s="14" t="s">
        <v>128</v>
      </c>
      <c r="E75" s="16"/>
      <c r="F75" s="97"/>
      <c r="G75" s="139"/>
    </row>
    <row r="76" spans="1:7" ht="12">
      <c r="A76" s="20"/>
      <c r="B76" s="20"/>
      <c r="C76" s="20"/>
      <c r="D76" s="14" t="s">
        <v>329</v>
      </c>
      <c r="E76" s="15">
        <v>15000</v>
      </c>
      <c r="F76" s="97">
        <v>0</v>
      </c>
      <c r="G76" s="139">
        <f>F76/E76*100</f>
        <v>0</v>
      </c>
    </row>
    <row r="77" spans="1:7" ht="12">
      <c r="A77" s="20"/>
      <c r="B77" s="25">
        <v>90005</v>
      </c>
      <c r="C77" s="20"/>
      <c r="D77" s="14" t="s">
        <v>316</v>
      </c>
      <c r="E77" s="15">
        <v>45000</v>
      </c>
      <c r="F77" s="97">
        <f>F78</f>
        <v>0</v>
      </c>
      <c r="G77" s="139">
        <f>F77/E77*100</f>
        <v>0</v>
      </c>
    </row>
    <row r="78" spans="1:7" ht="12">
      <c r="A78" s="20"/>
      <c r="B78" s="20"/>
      <c r="C78" s="23">
        <v>6050</v>
      </c>
      <c r="D78" s="14" t="s">
        <v>57</v>
      </c>
      <c r="E78" s="15">
        <v>45000</v>
      </c>
      <c r="F78" s="97">
        <v>0</v>
      </c>
      <c r="G78" s="139">
        <f>F78/E78*100</f>
        <v>0</v>
      </c>
    </row>
    <row r="79" spans="1:7" ht="12">
      <c r="A79" s="20"/>
      <c r="B79" s="20"/>
      <c r="C79" s="22"/>
      <c r="D79" s="14" t="s">
        <v>128</v>
      </c>
      <c r="E79" s="16"/>
      <c r="F79" s="97"/>
      <c r="G79" s="139"/>
    </row>
    <row r="80" spans="1:7" ht="12">
      <c r="A80" s="20"/>
      <c r="B80" s="20"/>
      <c r="C80" s="22"/>
      <c r="D80" s="14" t="s">
        <v>330</v>
      </c>
      <c r="E80" s="15">
        <v>30000</v>
      </c>
      <c r="F80" s="97">
        <v>0</v>
      </c>
      <c r="G80" s="139">
        <f>F80/E80*100</f>
        <v>0</v>
      </c>
    </row>
    <row r="81" spans="1:7" ht="12">
      <c r="A81" s="20"/>
      <c r="B81" s="20"/>
      <c r="C81" s="20"/>
      <c r="D81" s="14" t="s">
        <v>331</v>
      </c>
      <c r="E81" s="15">
        <v>15000</v>
      </c>
      <c r="F81" s="97">
        <v>0</v>
      </c>
      <c r="G81" s="139">
        <f>F81/E81*100</f>
        <v>0</v>
      </c>
    </row>
    <row r="82" spans="1:7" ht="12">
      <c r="A82" s="20"/>
      <c r="B82" s="25">
        <v>90006</v>
      </c>
      <c r="C82" s="20"/>
      <c r="D82" s="14" t="s">
        <v>317</v>
      </c>
      <c r="E82" s="15">
        <v>70000</v>
      </c>
      <c r="F82" s="97">
        <f>F83</f>
        <v>0</v>
      </c>
      <c r="G82" s="139">
        <f>F82/E82*100</f>
        <v>0</v>
      </c>
    </row>
    <row r="83" spans="1:7" ht="12">
      <c r="A83" s="20"/>
      <c r="B83" s="20"/>
      <c r="C83" s="23">
        <v>6050</v>
      </c>
      <c r="D83" s="14" t="s">
        <v>57</v>
      </c>
      <c r="E83" s="15">
        <v>70000</v>
      </c>
      <c r="F83" s="97">
        <v>0</v>
      </c>
      <c r="G83" s="139">
        <f>F83/E83*100</f>
        <v>0</v>
      </c>
    </row>
    <row r="84" spans="1:7" ht="12">
      <c r="A84" s="20"/>
      <c r="B84" s="20"/>
      <c r="C84" s="22"/>
      <c r="D84" s="14" t="s">
        <v>128</v>
      </c>
      <c r="E84" s="16"/>
      <c r="F84" s="97"/>
      <c r="G84" s="139"/>
    </row>
    <row r="85" spans="1:7" ht="12">
      <c r="A85" s="20"/>
      <c r="B85" s="20"/>
      <c r="C85" s="20"/>
      <c r="D85" s="14" t="s">
        <v>332</v>
      </c>
      <c r="E85" s="15">
        <v>70000</v>
      </c>
      <c r="F85" s="97">
        <v>0</v>
      </c>
      <c r="G85" s="139">
        <f>F85/E85*100</f>
        <v>0</v>
      </c>
    </row>
    <row r="86" spans="1:7" ht="12">
      <c r="A86" s="20"/>
      <c r="B86" s="25">
        <v>90015</v>
      </c>
      <c r="C86" s="20"/>
      <c r="D86" s="14" t="s">
        <v>100</v>
      </c>
      <c r="E86" s="15">
        <v>7900</v>
      </c>
      <c r="F86" s="97">
        <f>F87</f>
        <v>0</v>
      </c>
      <c r="G86" s="139">
        <f>F86/E86*100</f>
        <v>0</v>
      </c>
    </row>
    <row r="87" spans="1:7" ht="12">
      <c r="A87" s="20"/>
      <c r="B87" s="20"/>
      <c r="C87" s="23">
        <v>6050</v>
      </c>
      <c r="D87" s="14" t="s">
        <v>57</v>
      </c>
      <c r="E87" s="15">
        <v>7900</v>
      </c>
      <c r="F87" s="97">
        <v>0</v>
      </c>
      <c r="G87" s="139">
        <f>F87/E87*100</f>
        <v>0</v>
      </c>
    </row>
    <row r="88" spans="1:7" ht="12">
      <c r="A88" s="20"/>
      <c r="B88" s="20"/>
      <c r="C88" s="22"/>
      <c r="D88" s="14" t="s">
        <v>128</v>
      </c>
      <c r="E88" s="16"/>
      <c r="F88" s="97"/>
      <c r="G88" s="139"/>
    </row>
    <row r="89" spans="1:7" ht="12">
      <c r="A89" s="20"/>
      <c r="B89" s="20"/>
      <c r="C89" s="20"/>
      <c r="D89" s="14" t="s">
        <v>227</v>
      </c>
      <c r="E89" s="15">
        <v>7900</v>
      </c>
      <c r="F89" s="97">
        <v>0</v>
      </c>
      <c r="G89" s="139">
        <f>F89/E89*100</f>
        <v>0</v>
      </c>
    </row>
    <row r="90" spans="1:7" ht="12">
      <c r="A90" s="24">
        <v>921</v>
      </c>
      <c r="B90" s="20"/>
      <c r="C90" s="20"/>
      <c r="D90" s="12" t="s">
        <v>101</v>
      </c>
      <c r="E90" s="13">
        <v>829473</v>
      </c>
      <c r="F90" s="98">
        <f>F91+F95+F110+F123</f>
        <v>389117.87</v>
      </c>
      <c r="G90" s="138">
        <f>F90/E90</f>
        <v>0.46911457033562276</v>
      </c>
    </row>
    <row r="91" spans="1:7" ht="12">
      <c r="A91" s="20"/>
      <c r="B91" s="25">
        <v>92105</v>
      </c>
      <c r="C91" s="20"/>
      <c r="D91" s="14" t="s">
        <v>104</v>
      </c>
      <c r="E91" s="15">
        <v>43000</v>
      </c>
      <c r="F91" s="97">
        <f>F92</f>
        <v>3196.03</v>
      </c>
      <c r="G91" s="139">
        <f>F91/E91</f>
        <v>0.07432627906976745</v>
      </c>
    </row>
    <row r="92" spans="1:7" ht="12">
      <c r="A92" s="20"/>
      <c r="B92" s="20"/>
      <c r="C92" s="23">
        <v>6050</v>
      </c>
      <c r="D92" s="14" t="s">
        <v>57</v>
      </c>
      <c r="E92" s="15">
        <v>43000</v>
      </c>
      <c r="F92" s="97">
        <v>3196.03</v>
      </c>
      <c r="G92" s="139">
        <f>F92/E92</f>
        <v>0.07432627906976745</v>
      </c>
    </row>
    <row r="93" spans="1:7" ht="12">
      <c r="A93" s="20"/>
      <c r="B93" s="20"/>
      <c r="C93" s="22"/>
      <c r="D93" s="14" t="s">
        <v>128</v>
      </c>
      <c r="E93" s="16"/>
      <c r="F93" s="97"/>
      <c r="G93" s="139"/>
    </row>
    <row r="94" spans="1:7" ht="12">
      <c r="A94" s="20"/>
      <c r="B94" s="20"/>
      <c r="C94" s="20"/>
      <c r="D94" s="14" t="s">
        <v>228</v>
      </c>
      <c r="E94" s="15">
        <v>43000</v>
      </c>
      <c r="F94" s="97">
        <v>3196.03</v>
      </c>
      <c r="G94" s="139">
        <f>F94/E94</f>
        <v>0.07432627906976745</v>
      </c>
    </row>
    <row r="95" spans="1:7" ht="12">
      <c r="A95" s="20"/>
      <c r="B95" s="25">
        <v>92109</v>
      </c>
      <c r="C95" s="20"/>
      <c r="D95" s="14" t="s">
        <v>105</v>
      </c>
      <c r="E95" s="15">
        <v>273531</v>
      </c>
      <c r="F95" s="97">
        <f>F96+F102+F106</f>
        <v>163642.45</v>
      </c>
      <c r="G95" s="139">
        <f>F95/E95</f>
        <v>0.5982592466667398</v>
      </c>
    </row>
    <row r="96" spans="1:8" ht="12">
      <c r="A96" s="20"/>
      <c r="B96" s="20"/>
      <c r="C96" s="23">
        <v>6050</v>
      </c>
      <c r="D96" s="14" t="s">
        <v>57</v>
      </c>
      <c r="E96" s="15">
        <v>46438</v>
      </c>
      <c r="F96" s="97">
        <f>SUM(F98:F101)</f>
        <v>34981.69</v>
      </c>
      <c r="G96" s="139">
        <f>F96/E96</f>
        <v>0.7532988070114992</v>
      </c>
      <c r="H96" s="79"/>
    </row>
    <row r="97" spans="1:7" ht="12">
      <c r="A97" s="20"/>
      <c r="B97" s="20"/>
      <c r="C97" s="22"/>
      <c r="D97" s="14" t="s">
        <v>128</v>
      </c>
      <c r="E97" s="16"/>
      <c r="F97" s="97"/>
      <c r="G97" s="139"/>
    </row>
    <row r="98" spans="1:7" ht="12">
      <c r="A98" s="20"/>
      <c r="B98" s="20"/>
      <c r="C98" s="22"/>
      <c r="D98" s="14" t="s">
        <v>228</v>
      </c>
      <c r="E98" s="15">
        <v>31976</v>
      </c>
      <c r="F98" s="97">
        <v>29020.09</v>
      </c>
      <c r="G98" s="139">
        <f>F98/E98</f>
        <v>0.9075584813610208</v>
      </c>
    </row>
    <row r="99" spans="1:7" ht="12">
      <c r="A99" s="20"/>
      <c r="B99" s="20"/>
      <c r="C99" s="22"/>
      <c r="D99" s="14" t="s">
        <v>333</v>
      </c>
      <c r="E99" s="15">
        <v>5962</v>
      </c>
      <c r="F99" s="97">
        <v>5961.6</v>
      </c>
      <c r="G99" s="139">
        <f>F99/E99</f>
        <v>0.9999329084199934</v>
      </c>
    </row>
    <row r="100" spans="1:7" ht="12">
      <c r="A100" s="20"/>
      <c r="B100" s="20"/>
      <c r="C100" s="22"/>
      <c r="D100" s="14" t="s">
        <v>229</v>
      </c>
      <c r="E100" s="15">
        <v>8500</v>
      </c>
      <c r="F100" s="97">
        <v>0</v>
      </c>
      <c r="G100" s="139">
        <f>F100/E100*100</f>
        <v>0</v>
      </c>
    </row>
    <row r="101" spans="1:7" ht="12">
      <c r="A101" s="20"/>
      <c r="B101" s="20"/>
      <c r="C101" s="20"/>
      <c r="D101" s="14" t="s">
        <v>230</v>
      </c>
      <c r="E101" s="16"/>
      <c r="F101" s="97"/>
      <c r="G101" s="139"/>
    </row>
    <row r="102" spans="1:7" ht="12">
      <c r="A102" s="20"/>
      <c r="B102" s="20"/>
      <c r="C102" s="23">
        <v>6057</v>
      </c>
      <c r="D102" s="14" t="s">
        <v>57</v>
      </c>
      <c r="E102" s="15">
        <v>132849</v>
      </c>
      <c r="F102" s="97">
        <v>79094.73</v>
      </c>
      <c r="G102" s="139">
        <f>F102/E102</f>
        <v>0.5953731680328794</v>
      </c>
    </row>
    <row r="103" spans="1:7" ht="12">
      <c r="A103" s="20"/>
      <c r="B103" s="20"/>
      <c r="C103" s="22"/>
      <c r="D103" s="14" t="s">
        <v>128</v>
      </c>
      <c r="E103" s="16"/>
      <c r="F103" s="97"/>
      <c r="G103" s="139"/>
    </row>
    <row r="104" spans="1:7" ht="12">
      <c r="A104" s="20"/>
      <c r="B104" s="20"/>
      <c r="C104" s="22"/>
      <c r="D104" s="14" t="s">
        <v>229</v>
      </c>
      <c r="E104" s="15">
        <v>132849</v>
      </c>
      <c r="F104" s="97">
        <v>79094.73</v>
      </c>
      <c r="G104" s="139">
        <f>F104/E104</f>
        <v>0.5953731680328794</v>
      </c>
    </row>
    <row r="105" spans="1:7" ht="12">
      <c r="A105" s="20"/>
      <c r="B105" s="20"/>
      <c r="C105" s="20"/>
      <c r="D105" s="14" t="s">
        <v>230</v>
      </c>
      <c r="E105" s="16"/>
      <c r="F105" s="97"/>
      <c r="G105" s="139"/>
    </row>
    <row r="106" spans="1:7" ht="12">
      <c r="A106" s="20"/>
      <c r="B106" s="20"/>
      <c r="C106" s="23">
        <v>6059</v>
      </c>
      <c r="D106" s="14" t="s">
        <v>57</v>
      </c>
      <c r="E106" s="15">
        <v>94244</v>
      </c>
      <c r="F106" s="97">
        <v>49566.03</v>
      </c>
      <c r="G106" s="139">
        <f>F106/E106</f>
        <v>0.5259330036925427</v>
      </c>
    </row>
    <row r="107" spans="1:7" ht="12">
      <c r="A107" s="20"/>
      <c r="B107" s="20"/>
      <c r="C107" s="22"/>
      <c r="D107" s="14" t="s">
        <v>128</v>
      </c>
      <c r="E107" s="16"/>
      <c r="F107" s="97"/>
      <c r="G107" s="139"/>
    </row>
    <row r="108" spans="1:7" ht="12">
      <c r="A108" s="20"/>
      <c r="B108" s="20"/>
      <c r="C108" s="22"/>
      <c r="D108" s="14" t="s">
        <v>229</v>
      </c>
      <c r="E108" s="15">
        <v>94244</v>
      </c>
      <c r="F108" s="97">
        <v>49566.03</v>
      </c>
      <c r="G108" s="139">
        <f>F108/E108</f>
        <v>0.5259330036925427</v>
      </c>
    </row>
    <row r="109" spans="1:7" ht="12">
      <c r="A109" s="20"/>
      <c r="B109" s="20"/>
      <c r="C109" s="20"/>
      <c r="D109" s="14" t="s">
        <v>230</v>
      </c>
      <c r="E109" s="16"/>
      <c r="F109" s="97"/>
      <c r="G109" s="139"/>
    </row>
    <row r="110" spans="1:7" ht="12">
      <c r="A110" s="20"/>
      <c r="B110" s="25">
        <v>92120</v>
      </c>
      <c r="C110" s="20"/>
      <c r="D110" s="14" t="s">
        <v>129</v>
      </c>
      <c r="E110" s="15">
        <v>383842</v>
      </c>
      <c r="F110" s="97">
        <f>F111+F115+F119</f>
        <v>143795.38999999998</v>
      </c>
      <c r="G110" s="139">
        <f>F110/E110</f>
        <v>0.37462130251509734</v>
      </c>
    </row>
    <row r="111" spans="1:7" ht="12">
      <c r="A111" s="20"/>
      <c r="B111" s="20"/>
      <c r="C111" s="23">
        <v>6050</v>
      </c>
      <c r="D111" s="14" t="s">
        <v>57</v>
      </c>
      <c r="E111" s="15">
        <v>22500</v>
      </c>
      <c r="F111" s="97">
        <v>511.72</v>
      </c>
      <c r="G111" s="139">
        <f>F111/E111</f>
        <v>0.022743111111111113</v>
      </c>
    </row>
    <row r="112" spans="1:7" ht="12">
      <c r="A112" s="20"/>
      <c r="B112" s="20"/>
      <c r="C112" s="22"/>
      <c r="D112" s="14" t="s">
        <v>128</v>
      </c>
      <c r="E112" s="16"/>
      <c r="F112" s="97"/>
      <c r="G112" s="139"/>
    </row>
    <row r="113" spans="1:7" ht="12">
      <c r="A113" s="20"/>
      <c r="B113" s="20"/>
      <c r="C113" s="22"/>
      <c r="D113" s="14" t="s">
        <v>231</v>
      </c>
      <c r="E113" s="15">
        <v>22500</v>
      </c>
      <c r="F113" s="97">
        <v>511.72</v>
      </c>
      <c r="G113" s="139">
        <f>F113/E113</f>
        <v>0.022743111111111113</v>
      </c>
    </row>
    <row r="114" spans="1:7" ht="12">
      <c r="A114" s="20"/>
      <c r="B114" s="20"/>
      <c r="C114" s="20"/>
      <c r="D114" s="14" t="s">
        <v>232</v>
      </c>
      <c r="E114" s="16"/>
      <c r="F114" s="97"/>
      <c r="G114" s="139"/>
    </row>
    <row r="115" spans="1:7" ht="12">
      <c r="A115" s="20"/>
      <c r="B115" s="20"/>
      <c r="C115" s="23">
        <v>6057</v>
      </c>
      <c r="D115" s="14" t="s">
        <v>57</v>
      </c>
      <c r="E115" s="15">
        <v>114494</v>
      </c>
      <c r="F115" s="97">
        <v>95799.93</v>
      </c>
      <c r="G115" s="139">
        <f>F115/E115</f>
        <v>0.8367244571767952</v>
      </c>
    </row>
    <row r="116" spans="1:7" ht="12">
      <c r="A116" s="20"/>
      <c r="B116" s="20"/>
      <c r="C116" s="22"/>
      <c r="D116" s="14" t="s">
        <v>128</v>
      </c>
      <c r="E116" s="16"/>
      <c r="F116" s="97"/>
      <c r="G116" s="139"/>
    </row>
    <row r="117" spans="1:7" ht="12">
      <c r="A117" s="20"/>
      <c r="B117" s="20"/>
      <c r="C117" s="22"/>
      <c r="D117" s="14" t="s">
        <v>231</v>
      </c>
      <c r="E117" s="15">
        <v>114494</v>
      </c>
      <c r="F117" s="97">
        <v>95799.93</v>
      </c>
      <c r="G117" s="139">
        <f>F117/E117</f>
        <v>0.8367244571767952</v>
      </c>
    </row>
    <row r="118" spans="1:7" ht="12">
      <c r="A118" s="20"/>
      <c r="B118" s="20"/>
      <c r="C118" s="20"/>
      <c r="D118" s="14" t="s">
        <v>232</v>
      </c>
      <c r="E118" s="16"/>
      <c r="F118" s="97"/>
      <c r="G118" s="139"/>
    </row>
    <row r="119" spans="1:7" ht="12">
      <c r="A119" s="20"/>
      <c r="B119" s="20"/>
      <c r="C119" s="23">
        <v>6059</v>
      </c>
      <c r="D119" s="14" t="s">
        <v>57</v>
      </c>
      <c r="E119" s="15">
        <v>246848</v>
      </c>
      <c r="F119" s="97">
        <f>F121</f>
        <v>47483.74</v>
      </c>
      <c r="G119" s="139">
        <f>F119/E119</f>
        <v>0.1923602378791807</v>
      </c>
    </row>
    <row r="120" spans="1:7" ht="12">
      <c r="A120" s="20"/>
      <c r="B120" s="20"/>
      <c r="C120" s="22"/>
      <c r="D120" s="14" t="s">
        <v>128</v>
      </c>
      <c r="E120" s="16"/>
      <c r="F120" s="97"/>
      <c r="G120" s="139"/>
    </row>
    <row r="121" spans="1:7" ht="12">
      <c r="A121" s="20"/>
      <c r="B121" s="20"/>
      <c r="C121" s="22"/>
      <c r="D121" s="14" t="s">
        <v>231</v>
      </c>
      <c r="E121" s="15">
        <v>246848</v>
      </c>
      <c r="F121" s="97">
        <v>47483.74</v>
      </c>
      <c r="G121" s="139">
        <f>F121/E121</f>
        <v>0.1923602378791807</v>
      </c>
    </row>
    <row r="122" spans="1:7" ht="12">
      <c r="A122" s="20"/>
      <c r="B122" s="20"/>
      <c r="C122" s="20"/>
      <c r="D122" s="14" t="s">
        <v>232</v>
      </c>
      <c r="E122" s="16"/>
      <c r="F122" s="97"/>
      <c r="G122" s="139"/>
    </row>
    <row r="123" spans="1:7" ht="12">
      <c r="A123" s="20"/>
      <c r="B123" s="25">
        <v>92195</v>
      </c>
      <c r="C123" s="20"/>
      <c r="D123" s="14" t="s">
        <v>5</v>
      </c>
      <c r="E123" s="15">
        <v>129100</v>
      </c>
      <c r="F123" s="97">
        <f>F124</f>
        <v>78484</v>
      </c>
      <c r="G123" s="139">
        <f>F123/E123</f>
        <v>0.6079318357862122</v>
      </c>
    </row>
    <row r="124" spans="1:8" ht="12">
      <c r="A124" s="20"/>
      <c r="B124" s="20"/>
      <c r="C124" s="23">
        <v>6050</v>
      </c>
      <c r="D124" s="14" t="s">
        <v>57</v>
      </c>
      <c r="E124" s="15">
        <v>129100</v>
      </c>
      <c r="F124" s="97">
        <f>SUM(F126:F132)</f>
        <v>78484</v>
      </c>
      <c r="G124" s="139">
        <f>F124/E124</f>
        <v>0.6079318357862122</v>
      </c>
      <c r="H124" s="79"/>
    </row>
    <row r="125" spans="1:7" ht="12">
      <c r="A125" s="20"/>
      <c r="B125" s="20"/>
      <c r="C125" s="22"/>
      <c r="D125" s="14" t="s">
        <v>128</v>
      </c>
      <c r="E125" s="16"/>
      <c r="F125" s="97"/>
      <c r="G125" s="139"/>
    </row>
    <row r="126" spans="1:7" ht="12">
      <c r="A126" s="20"/>
      <c r="B126" s="20"/>
      <c r="C126" s="22"/>
      <c r="D126" s="14" t="s">
        <v>334</v>
      </c>
      <c r="E126" s="15">
        <v>30000</v>
      </c>
      <c r="F126" s="97">
        <f>2684+800</f>
        <v>3484</v>
      </c>
      <c r="G126" s="139">
        <f>F126/E126</f>
        <v>0.11613333333333334</v>
      </c>
    </row>
    <row r="127" spans="1:7" ht="12">
      <c r="A127" s="20"/>
      <c r="B127" s="20"/>
      <c r="C127" s="22"/>
      <c r="D127" s="14" t="s">
        <v>335</v>
      </c>
      <c r="E127" s="16"/>
      <c r="F127" s="97"/>
      <c r="G127" s="139"/>
    </row>
    <row r="128" spans="1:7" ht="12">
      <c r="A128" s="20"/>
      <c r="B128" s="20"/>
      <c r="C128" s="22"/>
      <c r="D128" s="14" t="s">
        <v>233</v>
      </c>
      <c r="E128" s="15">
        <v>18000</v>
      </c>
      <c r="F128" s="97">
        <v>0</v>
      </c>
      <c r="G128" s="139">
        <f>F128/E128*100</f>
        <v>0</v>
      </c>
    </row>
    <row r="129" spans="1:7" ht="12">
      <c r="A129" s="20"/>
      <c r="B129" s="20"/>
      <c r="C129" s="22"/>
      <c r="D129" s="14" t="s">
        <v>234</v>
      </c>
      <c r="E129" s="15">
        <v>26000</v>
      </c>
      <c r="F129" s="97">
        <v>26000</v>
      </c>
      <c r="G129" s="139">
        <f>F129/E129</f>
        <v>1</v>
      </c>
    </row>
    <row r="130" spans="1:7" ht="12">
      <c r="A130" s="20"/>
      <c r="B130" s="20"/>
      <c r="C130" s="20"/>
      <c r="D130" s="14" t="s">
        <v>179</v>
      </c>
      <c r="E130" s="16"/>
      <c r="F130" s="97"/>
      <c r="G130" s="139"/>
    </row>
    <row r="131" spans="1:7" ht="12">
      <c r="A131" s="22"/>
      <c r="B131" s="22"/>
      <c r="C131" s="22"/>
      <c r="D131" s="14" t="s">
        <v>235</v>
      </c>
      <c r="E131" s="15">
        <v>55100</v>
      </c>
      <c r="F131" s="97">
        <v>49000</v>
      </c>
      <c r="G131" s="139">
        <f>F131/E131</f>
        <v>0.8892921960072595</v>
      </c>
    </row>
    <row r="132" spans="1:7" ht="12">
      <c r="A132" s="22"/>
      <c r="B132" s="22"/>
      <c r="C132" s="22"/>
      <c r="D132" s="14" t="s">
        <v>236</v>
      </c>
      <c r="E132" s="16"/>
      <c r="F132" s="97"/>
      <c r="G132" s="139"/>
    </row>
    <row r="133" spans="1:7" ht="12">
      <c r="A133" s="24">
        <v>926</v>
      </c>
      <c r="B133" s="20"/>
      <c r="C133" s="20"/>
      <c r="D133" s="12" t="s">
        <v>107</v>
      </c>
      <c r="E133" s="13">
        <v>1203546</v>
      </c>
      <c r="F133" s="98">
        <f>F134+F140</f>
        <v>253549.71</v>
      </c>
      <c r="G133" s="138">
        <f>F133/E133</f>
        <v>0.21066889840521258</v>
      </c>
    </row>
    <row r="134" spans="1:7" ht="12">
      <c r="A134" s="20"/>
      <c r="B134" s="25">
        <v>92601</v>
      </c>
      <c r="C134" s="20"/>
      <c r="D134" s="14" t="s">
        <v>108</v>
      </c>
      <c r="E134" s="15">
        <v>1200046</v>
      </c>
      <c r="F134" s="97">
        <f>F135</f>
        <v>253549.71</v>
      </c>
      <c r="G134" s="139">
        <f>F134/E134</f>
        <v>0.2112833258058441</v>
      </c>
    </row>
    <row r="135" spans="1:8" ht="12">
      <c r="A135" s="20"/>
      <c r="B135" s="20"/>
      <c r="C135" s="23">
        <v>6050</v>
      </c>
      <c r="D135" s="14" t="s">
        <v>57</v>
      </c>
      <c r="E135" s="15">
        <v>1200046</v>
      </c>
      <c r="F135" s="97">
        <f>SUM(F137:F139)</f>
        <v>253549.71</v>
      </c>
      <c r="G135" s="139">
        <f>F135/E135</f>
        <v>0.2112833258058441</v>
      </c>
      <c r="H135" s="79"/>
    </row>
    <row r="136" spans="1:7" ht="12">
      <c r="A136" s="20"/>
      <c r="B136" s="20"/>
      <c r="C136" s="22"/>
      <c r="D136" s="14" t="s">
        <v>128</v>
      </c>
      <c r="E136" s="16"/>
      <c r="F136" s="97"/>
      <c r="G136" s="139"/>
    </row>
    <row r="137" spans="1:7" ht="12">
      <c r="A137" s="20"/>
      <c r="B137" s="20"/>
      <c r="C137" s="22"/>
      <c r="D137" s="14" t="s">
        <v>228</v>
      </c>
      <c r="E137" s="15">
        <v>18106</v>
      </c>
      <c r="F137" s="97">
        <v>0</v>
      </c>
      <c r="G137" s="139">
        <f>F137/E137*100</f>
        <v>0</v>
      </c>
    </row>
    <row r="138" spans="1:7" ht="12">
      <c r="A138" s="20"/>
      <c r="B138" s="20"/>
      <c r="C138" s="22"/>
      <c r="D138" s="14" t="s">
        <v>237</v>
      </c>
      <c r="E138" s="15">
        <v>142500</v>
      </c>
      <c r="F138" s="97">
        <v>2000</v>
      </c>
      <c r="G138" s="139">
        <f>F138/E138</f>
        <v>0.014035087719298246</v>
      </c>
    </row>
    <row r="139" spans="1:7" ht="12">
      <c r="A139" s="20"/>
      <c r="B139" s="20"/>
      <c r="C139" s="20"/>
      <c r="D139" s="14" t="s">
        <v>238</v>
      </c>
      <c r="E139" s="15">
        <v>1039440</v>
      </c>
      <c r="F139" s="97">
        <v>251549.71</v>
      </c>
      <c r="G139" s="139">
        <f>F139/E139</f>
        <v>0.24200503155545292</v>
      </c>
    </row>
    <row r="140" spans="1:7" ht="12">
      <c r="A140" s="20"/>
      <c r="B140" s="25">
        <v>92605</v>
      </c>
      <c r="C140" s="20"/>
      <c r="D140" s="14" t="s">
        <v>109</v>
      </c>
      <c r="E140" s="15">
        <v>3500</v>
      </c>
      <c r="F140" s="97">
        <f>F141</f>
        <v>0</v>
      </c>
      <c r="G140" s="139">
        <f>F140/E140*100</f>
        <v>0</v>
      </c>
    </row>
    <row r="141" spans="1:7" ht="12">
      <c r="A141" s="20"/>
      <c r="B141" s="20"/>
      <c r="C141" s="23">
        <v>6050</v>
      </c>
      <c r="D141" s="14" t="s">
        <v>57</v>
      </c>
      <c r="E141" s="15">
        <v>3500</v>
      </c>
      <c r="F141" s="97">
        <v>0</v>
      </c>
      <c r="G141" s="139">
        <f>F141/E141*100</f>
        <v>0</v>
      </c>
    </row>
    <row r="142" spans="1:7" ht="12">
      <c r="A142" s="20"/>
      <c r="B142" s="20"/>
      <c r="C142" s="22"/>
      <c r="D142" s="14" t="s">
        <v>128</v>
      </c>
      <c r="E142" s="16"/>
      <c r="F142" s="97"/>
      <c r="G142" s="139"/>
    </row>
    <row r="143" spans="1:7" ht="12">
      <c r="A143" s="20"/>
      <c r="B143" s="20"/>
      <c r="C143" s="20"/>
      <c r="D143" s="14" t="s">
        <v>228</v>
      </c>
      <c r="E143" s="15">
        <v>3500</v>
      </c>
      <c r="F143" s="88">
        <v>0</v>
      </c>
      <c r="G143" s="139">
        <f>F143/E143*100</f>
        <v>0</v>
      </c>
    </row>
    <row r="144" spans="1:7" ht="12">
      <c r="A144" s="22"/>
      <c r="B144" s="22"/>
      <c r="C144" s="22"/>
      <c r="D144" s="18" t="s">
        <v>125</v>
      </c>
      <c r="E144" s="13">
        <v>9936536</v>
      </c>
      <c r="F144" s="98">
        <f>F3+F8+F23+F29+F34+F43+F59+F90+F133</f>
        <v>2217660.81</v>
      </c>
      <c r="G144" s="138">
        <f>F144/E144</f>
        <v>0.22318248633125268</v>
      </c>
    </row>
  </sheetData>
  <sheetProtection/>
  <printOptions horizontalCentered="1"/>
  <pageMargins left="0.5511811023622047" right="0.3937007874015748" top="0.984251968503937" bottom="0.81" header="0.4724409448818898" footer="0.5118110236220472"/>
  <pageSetup firstPageNumber="51" useFirstPageNumber="1" horizontalDpi="600" verticalDpi="600" orientation="landscape" paperSize="9" r:id="rId1"/>
  <headerFooter alignWithMargins="0">
    <oddHeader>&amp;L&amp;"Arial,Pogrubiony"INFORMACJA O PRZEBIEGU WYKONANIA
BUDŻETU GMINY PACZKÓW ZA I PÓŁROCZE 2010R.&amp;R&amp;8Zał. nr 10
Wydatki majątkowe wg zadań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1"/>
  <sheetViews>
    <sheetView zoomScale="115" zoomScaleNormal="115" zoomScalePageLayoutView="0" workbookViewId="0" topLeftCell="A1">
      <selection activeCell="G41" sqref="G41"/>
    </sheetView>
  </sheetViews>
  <sheetFormatPr defaultColWidth="9.140625" defaultRowHeight="12.75"/>
  <cols>
    <col min="1" max="1" width="5.140625" style="0" bestFit="1" customWidth="1"/>
    <col min="2" max="2" width="7.7109375" style="0" bestFit="1" customWidth="1"/>
    <col min="3" max="3" width="5.57421875" style="0" customWidth="1"/>
    <col min="4" max="4" width="53.421875" style="0" bestFit="1" customWidth="1"/>
    <col min="5" max="5" width="14.00390625" style="0" customWidth="1"/>
    <col min="6" max="6" width="13.00390625" style="0" customWidth="1"/>
    <col min="7" max="7" width="7.57421875" style="0" customWidth="1"/>
  </cols>
  <sheetData>
    <row r="1" spans="1:7" ht="23.25">
      <c r="A1" s="37" t="s">
        <v>1</v>
      </c>
      <c r="B1" s="37" t="s">
        <v>2</v>
      </c>
      <c r="C1" s="37" t="s">
        <v>154</v>
      </c>
      <c r="D1" s="37" t="s">
        <v>3</v>
      </c>
      <c r="E1" s="54" t="s">
        <v>142</v>
      </c>
      <c r="F1" s="36" t="s">
        <v>292</v>
      </c>
      <c r="G1" s="165" t="s">
        <v>336</v>
      </c>
    </row>
    <row r="2" spans="1:7" ht="12.75">
      <c r="A2" s="167">
        <v>1</v>
      </c>
      <c r="B2" s="167">
        <v>2</v>
      </c>
      <c r="C2" s="167">
        <v>3</v>
      </c>
      <c r="D2" s="167">
        <v>4</v>
      </c>
      <c r="E2" s="167">
        <v>5</v>
      </c>
      <c r="F2" s="168">
        <v>6</v>
      </c>
      <c r="G2" s="169">
        <v>7</v>
      </c>
    </row>
    <row r="3" spans="1:7" ht="12.75">
      <c r="A3" s="4">
        <v>900</v>
      </c>
      <c r="B3" s="1"/>
      <c r="C3" s="1"/>
      <c r="D3" s="2" t="s">
        <v>30</v>
      </c>
      <c r="E3" s="8">
        <f>SUM(E5:E7)</f>
        <v>6461968</v>
      </c>
      <c r="F3" s="106">
        <f>F4</f>
        <v>1161688.04</v>
      </c>
      <c r="G3" s="213">
        <f>F3/E3</f>
        <v>0.17977310317847442</v>
      </c>
    </row>
    <row r="4" spans="1:7" ht="12.75">
      <c r="A4" s="1"/>
      <c r="B4" s="5">
        <v>90001</v>
      </c>
      <c r="C4" s="1"/>
      <c r="D4" s="3" t="s">
        <v>95</v>
      </c>
      <c r="E4" s="9">
        <v>6421968</v>
      </c>
      <c r="F4" s="107">
        <f>SUM(F5:F7)</f>
        <v>1161688.04</v>
      </c>
      <c r="G4" s="214">
        <f>F4/E4</f>
        <v>0.1808928415713065</v>
      </c>
    </row>
    <row r="5" spans="1:7" ht="12.75">
      <c r="A5" s="1"/>
      <c r="B5" s="1"/>
      <c r="C5" s="7">
        <v>6050</v>
      </c>
      <c r="D5" s="3" t="s">
        <v>57</v>
      </c>
      <c r="E5" s="15">
        <v>102000</v>
      </c>
      <c r="F5" s="81">
        <v>11118.87</v>
      </c>
      <c r="G5" s="214">
        <f>F5/E5</f>
        <v>0.10900852941176471</v>
      </c>
    </row>
    <row r="6" spans="1:7" ht="12.75">
      <c r="A6" s="1"/>
      <c r="B6" s="1"/>
      <c r="C6" s="7">
        <v>6057</v>
      </c>
      <c r="D6" s="3" t="s">
        <v>57</v>
      </c>
      <c r="E6" s="9">
        <v>4385198</v>
      </c>
      <c r="F6" s="107">
        <v>793317.44</v>
      </c>
      <c r="G6" s="214">
        <f>F6/E6</f>
        <v>0.18090800917085156</v>
      </c>
    </row>
    <row r="7" spans="1:7" ht="12.75">
      <c r="A7" s="1"/>
      <c r="B7" s="1"/>
      <c r="C7" s="7">
        <v>6059</v>
      </c>
      <c r="D7" s="3" t="s">
        <v>57</v>
      </c>
      <c r="E7" s="9">
        <v>1974770</v>
      </c>
      <c r="F7" s="107">
        <v>357251.73</v>
      </c>
      <c r="G7" s="214">
        <f>F7/E7</f>
        <v>0.18090801966811323</v>
      </c>
    </row>
    <row r="8" spans="1:7" ht="69.75" customHeight="1">
      <c r="A8" s="265" t="s">
        <v>257</v>
      </c>
      <c r="B8" s="266"/>
      <c r="C8" s="266"/>
      <c r="D8" s="266"/>
      <c r="E8" s="266"/>
      <c r="F8" s="266"/>
      <c r="G8" s="267"/>
    </row>
    <row r="9" spans="1:7" ht="22.5" customHeight="1">
      <c r="A9" s="37" t="s">
        <v>1</v>
      </c>
      <c r="B9" s="37" t="s">
        <v>2</v>
      </c>
      <c r="C9" s="37" t="s">
        <v>154</v>
      </c>
      <c r="D9" s="37" t="s">
        <v>3</v>
      </c>
      <c r="E9" s="54" t="s">
        <v>142</v>
      </c>
      <c r="F9" s="36" t="s">
        <v>292</v>
      </c>
      <c r="G9" s="165" t="s">
        <v>336</v>
      </c>
    </row>
    <row r="10" spans="1:7" ht="12.75">
      <c r="A10" s="167">
        <v>1</v>
      </c>
      <c r="B10" s="167">
        <v>2</v>
      </c>
      <c r="C10" s="167">
        <v>3</v>
      </c>
      <c r="D10" s="167">
        <v>4</v>
      </c>
      <c r="E10" s="167">
        <v>5</v>
      </c>
      <c r="F10" s="168">
        <v>6</v>
      </c>
      <c r="G10" s="169">
        <v>7</v>
      </c>
    </row>
    <row r="11" spans="1:7" ht="12.75">
      <c r="A11" s="4">
        <v>921</v>
      </c>
      <c r="B11" s="1"/>
      <c r="C11" s="1"/>
      <c r="D11" s="2" t="s">
        <v>101</v>
      </c>
      <c r="E11" s="8">
        <f>SUM(E12,E17)</f>
        <v>596935</v>
      </c>
      <c r="F11" s="106">
        <f>F12+F17</f>
        <v>272456.14999999997</v>
      </c>
      <c r="G11" s="213">
        <f>F11/E11</f>
        <v>0.45642515516764803</v>
      </c>
    </row>
    <row r="12" spans="1:7" ht="12.75">
      <c r="A12" s="1"/>
      <c r="B12" s="5">
        <v>92109</v>
      </c>
      <c r="C12" s="1"/>
      <c r="D12" s="3" t="s">
        <v>105</v>
      </c>
      <c r="E12" s="9">
        <f>SUM(E13:E15)</f>
        <v>235593</v>
      </c>
      <c r="F12" s="88">
        <f>F15+F14+F13</f>
        <v>128660.76</v>
      </c>
      <c r="G12" s="214">
        <f>F12/E12</f>
        <v>0.5461145280207815</v>
      </c>
    </row>
    <row r="13" spans="1:7" ht="12.75">
      <c r="A13" s="1"/>
      <c r="B13" s="108"/>
      <c r="C13" s="109">
        <v>6050</v>
      </c>
      <c r="D13" s="14" t="s">
        <v>57</v>
      </c>
      <c r="E13" s="15">
        <v>8500</v>
      </c>
      <c r="F13" s="88">
        <v>0</v>
      </c>
      <c r="G13" s="214">
        <f>F13/E13</f>
        <v>0</v>
      </c>
    </row>
    <row r="14" spans="1:7" ht="12.75">
      <c r="A14" s="1"/>
      <c r="B14" s="1"/>
      <c r="C14" s="23">
        <v>6057</v>
      </c>
      <c r="D14" s="14" t="s">
        <v>57</v>
      </c>
      <c r="E14" s="15">
        <v>132849</v>
      </c>
      <c r="F14" s="88">
        <v>79094.73</v>
      </c>
      <c r="G14" s="214">
        <f>F14/E14</f>
        <v>0.5953731680328794</v>
      </c>
    </row>
    <row r="15" spans="1:7" ht="12.75">
      <c r="A15" s="1"/>
      <c r="B15" s="1"/>
      <c r="C15" s="7">
        <v>6059</v>
      </c>
      <c r="D15" s="3" t="s">
        <v>57</v>
      </c>
      <c r="E15" s="9">
        <v>94244</v>
      </c>
      <c r="F15" s="88">
        <v>49566.03</v>
      </c>
      <c r="G15" s="214">
        <f>F15/E15</f>
        <v>0.5259330036925427</v>
      </c>
    </row>
    <row r="16" spans="1:7" ht="57" customHeight="1">
      <c r="A16" s="268" t="s">
        <v>255</v>
      </c>
      <c r="B16" s="269"/>
      <c r="C16" s="269"/>
      <c r="D16" s="269"/>
      <c r="E16" s="269"/>
      <c r="F16" s="269"/>
      <c r="G16" s="269"/>
    </row>
    <row r="17" spans="1:7" ht="12.75">
      <c r="A17" s="1"/>
      <c r="B17" s="5">
        <v>92120</v>
      </c>
      <c r="C17" s="1"/>
      <c r="D17" s="3" t="s">
        <v>129</v>
      </c>
      <c r="E17" s="9">
        <f>SUM(E19:E20)</f>
        <v>361342</v>
      </c>
      <c r="F17" s="107">
        <f>SUM(F18:F20)</f>
        <v>143795.38999999998</v>
      </c>
      <c r="G17" s="214">
        <f>F17/E17</f>
        <v>0.39794817651975134</v>
      </c>
    </row>
    <row r="18" spans="1:7" ht="12.75">
      <c r="A18" s="1"/>
      <c r="B18" s="5"/>
      <c r="C18" s="109">
        <v>6050</v>
      </c>
      <c r="D18" s="14" t="s">
        <v>57</v>
      </c>
      <c r="E18" s="15">
        <v>22500</v>
      </c>
      <c r="F18" s="88">
        <v>511.72</v>
      </c>
      <c r="G18" s="214">
        <f>F18/E18</f>
        <v>0.022743111111111113</v>
      </c>
    </row>
    <row r="19" spans="1:7" ht="12.75">
      <c r="A19" s="1"/>
      <c r="B19" s="1"/>
      <c r="C19" s="23">
        <v>6057</v>
      </c>
      <c r="D19" s="14" t="s">
        <v>57</v>
      </c>
      <c r="E19" s="15">
        <v>114494</v>
      </c>
      <c r="F19" s="88">
        <v>95799.93</v>
      </c>
      <c r="G19" s="214">
        <f>F19/E19</f>
        <v>0.8367244571767952</v>
      </c>
    </row>
    <row r="20" spans="1:7" ht="12.75">
      <c r="A20" s="1"/>
      <c r="B20" s="1"/>
      <c r="C20" s="7">
        <v>6059</v>
      </c>
      <c r="D20" s="3" t="s">
        <v>57</v>
      </c>
      <c r="E20" s="9">
        <v>246848</v>
      </c>
      <c r="F20" s="88">
        <v>47483.74</v>
      </c>
      <c r="G20" s="214">
        <f>F20/E20</f>
        <v>0.1923602378791807</v>
      </c>
    </row>
    <row r="21" spans="1:7" ht="69.75" customHeight="1">
      <c r="A21" s="270" t="s">
        <v>254</v>
      </c>
      <c r="B21" s="271"/>
      <c r="C21" s="271"/>
      <c r="D21" s="271"/>
      <c r="E21" s="271"/>
      <c r="F21" s="271"/>
      <c r="G21" s="272"/>
    </row>
    <row r="22" spans="1:7" ht="22.5" customHeight="1">
      <c r="A22" s="37" t="s">
        <v>1</v>
      </c>
      <c r="B22" s="37" t="s">
        <v>2</v>
      </c>
      <c r="C22" s="37" t="s">
        <v>154</v>
      </c>
      <c r="D22" s="37" t="s">
        <v>3</v>
      </c>
      <c r="E22" s="54" t="s">
        <v>142</v>
      </c>
      <c r="F22" s="36" t="s">
        <v>292</v>
      </c>
      <c r="G22" s="165" t="s">
        <v>336</v>
      </c>
    </row>
    <row r="23" spans="1:7" ht="12.75">
      <c r="A23" s="167">
        <v>1</v>
      </c>
      <c r="B23" s="167">
        <v>2</v>
      </c>
      <c r="C23" s="167">
        <v>3</v>
      </c>
      <c r="D23" s="167">
        <v>4</v>
      </c>
      <c r="E23" s="167">
        <v>5</v>
      </c>
      <c r="F23" s="168">
        <v>6</v>
      </c>
      <c r="G23" s="169">
        <v>7</v>
      </c>
    </row>
    <row r="24" spans="1:7" ht="12.75">
      <c r="A24" s="4">
        <v>926</v>
      </c>
      <c r="B24" s="1"/>
      <c r="C24" s="1"/>
      <c r="D24" s="2" t="s">
        <v>107</v>
      </c>
      <c r="E24" s="8">
        <f>SUM(E25)</f>
        <v>26020</v>
      </c>
      <c r="F24" s="106">
        <f>F25</f>
        <v>25306.5</v>
      </c>
      <c r="G24" s="213">
        <f>F24/E24</f>
        <v>0.9725787855495772</v>
      </c>
    </row>
    <row r="25" spans="1:7" ht="12.75">
      <c r="A25" s="1"/>
      <c r="B25" s="5">
        <v>92605</v>
      </c>
      <c r="C25" s="1"/>
      <c r="D25" s="3" t="s">
        <v>109</v>
      </c>
      <c r="E25" s="9">
        <f>SUM(E26:E38)</f>
        <v>26020</v>
      </c>
      <c r="F25" s="107">
        <f>SUM(F26:F39)</f>
        <v>25306.5</v>
      </c>
      <c r="G25" s="214">
        <f>F25/E25</f>
        <v>0.9725787855495772</v>
      </c>
    </row>
    <row r="26" spans="1:7" ht="12.75">
      <c r="A26" s="1"/>
      <c r="B26" s="1"/>
      <c r="C26" s="7">
        <v>4117</v>
      </c>
      <c r="D26" s="3" t="s">
        <v>68</v>
      </c>
      <c r="E26" s="9">
        <v>212</v>
      </c>
      <c r="F26" s="88">
        <v>34.72</v>
      </c>
      <c r="G26" s="214">
        <f>F26/E26</f>
        <v>0.16377358490566038</v>
      </c>
    </row>
    <row r="27" spans="1:7" ht="12.75">
      <c r="A27" s="1"/>
      <c r="B27" s="1"/>
      <c r="C27" s="7">
        <v>4119</v>
      </c>
      <c r="D27" s="3" t="s">
        <v>68</v>
      </c>
      <c r="E27" s="9">
        <v>38</v>
      </c>
      <c r="F27" s="88">
        <v>6.13</v>
      </c>
      <c r="G27" s="214">
        <f>F27/E27</f>
        <v>0.16131578947368422</v>
      </c>
    </row>
    <row r="28" spans="1:7" ht="12.75">
      <c r="A28" s="1"/>
      <c r="B28" s="1"/>
      <c r="C28" s="23">
        <v>4127</v>
      </c>
      <c r="D28" s="14" t="s">
        <v>69</v>
      </c>
      <c r="E28" s="15">
        <v>42</v>
      </c>
      <c r="F28" s="88">
        <v>0</v>
      </c>
      <c r="G28" s="214">
        <f aca="true" t="shared" si="0" ref="G28:G36">F28/E28</f>
        <v>0</v>
      </c>
    </row>
    <row r="29" spans="1:7" ht="12.75">
      <c r="A29" s="1"/>
      <c r="B29" s="1"/>
      <c r="C29" s="23">
        <v>4129</v>
      </c>
      <c r="D29" s="14" t="s">
        <v>69</v>
      </c>
      <c r="E29" s="15">
        <v>8</v>
      </c>
      <c r="F29" s="88">
        <v>0</v>
      </c>
      <c r="G29" s="214">
        <f t="shared" si="0"/>
        <v>0</v>
      </c>
    </row>
    <row r="30" spans="1:7" ht="12.75">
      <c r="A30" s="1"/>
      <c r="B30" s="1"/>
      <c r="C30" s="7">
        <v>4177</v>
      </c>
      <c r="D30" s="3" t="s">
        <v>74</v>
      </c>
      <c r="E30" s="9">
        <v>4675</v>
      </c>
      <c r="F30" s="88">
        <v>4313.75</v>
      </c>
      <c r="G30" s="214">
        <f t="shared" si="0"/>
        <v>0.9227272727272727</v>
      </c>
    </row>
    <row r="31" spans="1:7" ht="12.75">
      <c r="A31" s="1"/>
      <c r="B31" s="1"/>
      <c r="C31" s="7">
        <v>4179</v>
      </c>
      <c r="D31" s="3" t="s">
        <v>74</v>
      </c>
      <c r="E31" s="9">
        <v>825</v>
      </c>
      <c r="F31" s="88">
        <v>761.25</v>
      </c>
      <c r="G31" s="214">
        <f t="shared" si="0"/>
        <v>0.9227272727272727</v>
      </c>
    </row>
    <row r="32" spans="1:7" ht="12.75">
      <c r="A32" s="1"/>
      <c r="B32" s="1"/>
      <c r="C32" s="23">
        <v>4217</v>
      </c>
      <c r="D32" s="14" t="s">
        <v>54</v>
      </c>
      <c r="E32" s="15">
        <v>7311</v>
      </c>
      <c r="F32" s="88">
        <v>7310.54</v>
      </c>
      <c r="G32" s="214">
        <f t="shared" si="0"/>
        <v>0.9999370811106552</v>
      </c>
    </row>
    <row r="33" spans="1:7" ht="12.75">
      <c r="A33" s="1"/>
      <c r="B33" s="1"/>
      <c r="C33" s="23">
        <v>4219</v>
      </c>
      <c r="D33" s="14" t="s">
        <v>54</v>
      </c>
      <c r="E33" s="15">
        <v>1291</v>
      </c>
      <c r="F33" s="88">
        <v>1290.15</v>
      </c>
      <c r="G33" s="214">
        <f t="shared" si="0"/>
        <v>0.9993415956622774</v>
      </c>
    </row>
    <row r="34" spans="1:7" ht="12.75">
      <c r="A34" s="1"/>
      <c r="B34" s="1"/>
      <c r="C34" s="23">
        <v>4307</v>
      </c>
      <c r="D34" s="14" t="s">
        <v>52</v>
      </c>
      <c r="E34" s="15">
        <v>9845</v>
      </c>
      <c r="F34" s="88">
        <v>9844.81</v>
      </c>
      <c r="G34" s="214">
        <f t="shared" si="0"/>
        <v>0.9999807008633824</v>
      </c>
    </row>
    <row r="35" spans="1:7" ht="12.75">
      <c r="A35" s="1"/>
      <c r="B35" s="1"/>
      <c r="C35" s="23">
        <v>4309</v>
      </c>
      <c r="D35" s="14" t="s">
        <v>52</v>
      </c>
      <c r="E35" s="15">
        <v>1738</v>
      </c>
      <c r="F35" s="88">
        <v>1737.52</v>
      </c>
      <c r="G35" s="214">
        <f t="shared" si="0"/>
        <v>0.9997238204833141</v>
      </c>
    </row>
    <row r="36" spans="1:7" ht="12.75">
      <c r="A36" s="1"/>
      <c r="B36" s="1"/>
      <c r="C36" s="7">
        <v>4747</v>
      </c>
      <c r="D36" s="3" t="s">
        <v>206</v>
      </c>
      <c r="E36" s="15">
        <v>30</v>
      </c>
      <c r="F36" s="88">
        <v>6.49</v>
      </c>
      <c r="G36" s="214">
        <f t="shared" si="0"/>
        <v>0.21633333333333335</v>
      </c>
    </row>
    <row r="37" spans="1:7" ht="12.75">
      <c r="A37" s="1"/>
      <c r="B37" s="1"/>
      <c r="C37" s="6"/>
      <c r="D37" s="3" t="s">
        <v>167</v>
      </c>
      <c r="E37" s="89"/>
      <c r="F37" s="88"/>
      <c r="G37" s="214"/>
    </row>
    <row r="38" spans="1:7" ht="12.75">
      <c r="A38" s="1"/>
      <c r="B38" s="1"/>
      <c r="C38" s="7">
        <v>4749</v>
      </c>
      <c r="D38" s="3" t="s">
        <v>206</v>
      </c>
      <c r="E38" s="15">
        <v>5</v>
      </c>
      <c r="F38" s="88">
        <v>1.14</v>
      </c>
      <c r="G38" s="214">
        <f>F38/E38</f>
        <v>0.22799999999999998</v>
      </c>
    </row>
    <row r="39" spans="1:7" ht="12.75">
      <c r="A39" s="1"/>
      <c r="B39" s="1"/>
      <c r="C39" s="6"/>
      <c r="D39" s="3" t="s">
        <v>167</v>
      </c>
      <c r="E39" s="10"/>
      <c r="F39" s="88"/>
      <c r="G39" s="110"/>
    </row>
    <row r="40" spans="1:7" ht="69.75" customHeight="1">
      <c r="A40" s="268" t="s">
        <v>256</v>
      </c>
      <c r="B40" s="269"/>
      <c r="C40" s="269"/>
      <c r="D40" s="269"/>
      <c r="E40" s="269"/>
      <c r="F40" s="269"/>
      <c r="G40" s="269"/>
    </row>
    <row r="41" spans="1:7" ht="12.75">
      <c r="A41" s="262" t="s">
        <v>125</v>
      </c>
      <c r="B41" s="263"/>
      <c r="C41" s="263"/>
      <c r="D41" s="264"/>
      <c r="E41" s="8">
        <f>SUM(E3,E11,E24)</f>
        <v>7084923</v>
      </c>
      <c r="F41" s="92">
        <f>F24+F11+F3</f>
        <v>1459450.69</v>
      </c>
      <c r="G41" s="213">
        <f>F41/E41</f>
        <v>0.20599386754097398</v>
      </c>
    </row>
  </sheetData>
  <sheetProtection/>
  <mergeCells count="5">
    <mergeCell ref="A41:D41"/>
    <mergeCell ref="A8:G8"/>
    <mergeCell ref="A16:G16"/>
    <mergeCell ref="A21:G21"/>
    <mergeCell ref="A40:G40"/>
  </mergeCells>
  <printOptions horizontalCentered="1"/>
  <pageMargins left="0.7086614173228347" right="0.5511811023622047" top="1.299212598425197" bottom="0.9448818897637796" header="0.3937007874015748" footer="0.5118110236220472"/>
  <pageSetup firstPageNumber="55" useFirstPageNumber="1" horizontalDpi="600" verticalDpi="600" orientation="landscape" paperSize="9" r:id="rId1"/>
  <headerFooter>
    <oddHeader>&amp;L&amp;"Arial,Pogrubiony"INFORMACJA O PRZEBIEGU WYKONANIA
BUDŻETU GMINY PACZKÓW ZA I PÓŁROCZE 2010R.&amp;R&amp;8Zał. nr 11
Wydatki na programy realizowane 
ze środków pochodzących z
 budżetu Unii Europejskiej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H21" sqref="H21:H22"/>
    </sheetView>
  </sheetViews>
  <sheetFormatPr defaultColWidth="9.140625" defaultRowHeight="12.75"/>
  <cols>
    <col min="1" max="1" width="4.57421875" style="146" bestFit="1" customWidth="1"/>
    <col min="2" max="2" width="15.421875" style="146" bestFit="1" customWidth="1"/>
    <col min="3" max="3" width="13.140625" style="146" customWidth="1"/>
    <col min="4" max="4" width="12.00390625" style="146" bestFit="1" customWidth="1"/>
    <col min="5" max="5" width="10.57421875" style="146" customWidth="1"/>
    <col min="6" max="7" width="12.140625" style="146" customWidth="1"/>
    <col min="8" max="8" width="15.140625" style="146" customWidth="1"/>
    <col min="9" max="9" width="10.421875" style="146" customWidth="1"/>
    <col min="10" max="10" width="9.421875" style="146" bestFit="1" customWidth="1"/>
    <col min="11" max="11" width="12.140625" style="146" customWidth="1"/>
    <col min="12" max="12" width="9.8515625" style="146" customWidth="1"/>
    <col min="13" max="16384" width="9.140625" style="146" customWidth="1"/>
  </cols>
  <sheetData>
    <row r="1" spans="1:5" ht="12.75">
      <c r="A1" s="273" t="s">
        <v>112</v>
      </c>
      <c r="B1" s="273"/>
      <c r="C1" s="273"/>
      <c r="D1" s="273"/>
      <c r="E1" s="273"/>
    </row>
    <row r="3" spans="1:13" s="150" customFormat="1" ht="11.25" customHeight="1">
      <c r="A3" s="274" t="s">
        <v>1</v>
      </c>
      <c r="B3" s="274" t="s">
        <v>0</v>
      </c>
      <c r="C3" s="274" t="s">
        <v>240</v>
      </c>
      <c r="D3" s="148" t="s">
        <v>113</v>
      </c>
      <c r="E3" s="275"/>
      <c r="F3" s="275"/>
      <c r="G3" s="274" t="s">
        <v>259</v>
      </c>
      <c r="H3" s="276"/>
      <c r="I3" s="276"/>
      <c r="J3" s="276"/>
      <c r="K3" s="274" t="s">
        <v>408</v>
      </c>
      <c r="L3" s="274" t="s">
        <v>114</v>
      </c>
      <c r="M3" s="278"/>
    </row>
    <row r="4" spans="1:13" s="150" customFormat="1" ht="11.25">
      <c r="A4" s="274"/>
      <c r="B4" s="274"/>
      <c r="C4" s="274"/>
      <c r="D4" s="151" t="s">
        <v>115</v>
      </c>
      <c r="E4" s="276"/>
      <c r="F4" s="276"/>
      <c r="G4" s="274"/>
      <c r="H4" s="277"/>
      <c r="I4" s="277"/>
      <c r="J4" s="277"/>
      <c r="K4" s="274"/>
      <c r="L4" s="274"/>
      <c r="M4" s="278"/>
    </row>
    <row r="5" spans="1:13" s="150" customFormat="1" ht="12.75" customHeight="1">
      <c r="A5" s="274"/>
      <c r="B5" s="274"/>
      <c r="C5" s="274"/>
      <c r="D5" s="152"/>
      <c r="E5" s="279" t="s">
        <v>116</v>
      </c>
      <c r="F5" s="279"/>
      <c r="G5" s="274"/>
      <c r="H5" s="279" t="s">
        <v>117</v>
      </c>
      <c r="I5" s="279"/>
      <c r="J5" s="279"/>
      <c r="K5" s="274"/>
      <c r="L5" s="274"/>
      <c r="M5" s="278"/>
    </row>
    <row r="6" spans="1:13" s="150" customFormat="1" ht="12" customHeight="1">
      <c r="A6" s="274"/>
      <c r="B6" s="274"/>
      <c r="C6" s="274"/>
      <c r="D6" s="153"/>
      <c r="G6" s="274"/>
      <c r="H6" s="280"/>
      <c r="I6" s="280"/>
      <c r="J6" s="280"/>
      <c r="K6" s="274"/>
      <c r="L6" s="274"/>
      <c r="M6" s="278"/>
    </row>
    <row r="7" spans="1:13" s="150" customFormat="1" ht="33.75" customHeight="1">
      <c r="A7" s="274"/>
      <c r="B7" s="274"/>
      <c r="C7" s="274"/>
      <c r="D7" s="153"/>
      <c r="E7" s="281" t="s">
        <v>118</v>
      </c>
      <c r="F7" s="282"/>
      <c r="G7" s="274"/>
      <c r="H7" s="274" t="s">
        <v>119</v>
      </c>
      <c r="I7" s="274" t="s">
        <v>120</v>
      </c>
      <c r="J7" s="274" t="s">
        <v>121</v>
      </c>
      <c r="K7" s="274"/>
      <c r="L7" s="274"/>
      <c r="M7" s="154"/>
    </row>
    <row r="8" spans="1:13" s="150" customFormat="1" ht="11.25">
      <c r="A8" s="274"/>
      <c r="B8" s="274"/>
      <c r="C8" s="274"/>
      <c r="D8" s="155"/>
      <c r="E8" s="147" t="s">
        <v>122</v>
      </c>
      <c r="F8" s="147" t="s">
        <v>123</v>
      </c>
      <c r="G8" s="274"/>
      <c r="H8" s="274"/>
      <c r="I8" s="274"/>
      <c r="J8" s="274"/>
      <c r="K8" s="274"/>
      <c r="L8" s="274"/>
      <c r="M8" s="149"/>
    </row>
    <row r="9" spans="1:13" s="156" customFormat="1" ht="12.75">
      <c r="A9" s="283">
        <v>900</v>
      </c>
      <c r="B9" s="284" t="s">
        <v>124</v>
      </c>
      <c r="C9" s="285">
        <v>-26394.33</v>
      </c>
      <c r="D9" s="285">
        <v>1335331.27</v>
      </c>
      <c r="E9" s="285">
        <v>0</v>
      </c>
      <c r="F9" s="285">
        <v>0</v>
      </c>
      <c r="G9" s="285">
        <v>1275580.76</v>
      </c>
      <c r="H9" s="285">
        <v>520692.92</v>
      </c>
      <c r="I9" s="285">
        <v>0</v>
      </c>
      <c r="J9" s="285">
        <v>0</v>
      </c>
      <c r="K9" s="285">
        <v>33356.18</v>
      </c>
      <c r="L9" s="285">
        <f>SUM(K9,G9)</f>
        <v>1308936.94</v>
      </c>
      <c r="M9" s="286"/>
    </row>
    <row r="10" spans="1:13" s="156" customFormat="1" ht="12.75">
      <c r="A10" s="283"/>
      <c r="B10" s="284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6"/>
    </row>
    <row r="13" spans="1:5" ht="12.75">
      <c r="A13" s="273" t="s">
        <v>126</v>
      </c>
      <c r="B13" s="273"/>
      <c r="C13" s="273"/>
      <c r="D13" s="273"/>
      <c r="E13" s="273"/>
    </row>
    <row r="15" spans="1:12" ht="12.75" customHeight="1">
      <c r="A15" s="274" t="s">
        <v>1</v>
      </c>
      <c r="B15" s="274" t="s">
        <v>0</v>
      </c>
      <c r="C15" s="274" t="s">
        <v>240</v>
      </c>
      <c r="D15" s="148" t="s">
        <v>113</v>
      </c>
      <c r="E15" s="275"/>
      <c r="F15" s="275"/>
      <c r="G15" s="274" t="s">
        <v>259</v>
      </c>
      <c r="H15" s="276"/>
      <c r="I15" s="276"/>
      <c r="J15" s="276"/>
      <c r="K15" s="274" t="s">
        <v>408</v>
      </c>
      <c r="L15" s="274" t="s">
        <v>114</v>
      </c>
    </row>
    <row r="16" spans="1:12" ht="12.75">
      <c r="A16" s="274"/>
      <c r="B16" s="274"/>
      <c r="C16" s="274"/>
      <c r="D16" s="151" t="s">
        <v>115</v>
      </c>
      <c r="E16" s="276"/>
      <c r="F16" s="276"/>
      <c r="G16" s="274"/>
      <c r="H16" s="277"/>
      <c r="I16" s="277"/>
      <c r="J16" s="277"/>
      <c r="K16" s="274"/>
      <c r="L16" s="274"/>
    </row>
    <row r="17" spans="1:12" ht="12.75">
      <c r="A17" s="274"/>
      <c r="B17" s="274"/>
      <c r="C17" s="274"/>
      <c r="D17" s="152"/>
      <c r="E17" s="279" t="s">
        <v>116</v>
      </c>
      <c r="F17" s="279"/>
      <c r="G17" s="274"/>
      <c r="H17" s="279" t="s">
        <v>117</v>
      </c>
      <c r="I17" s="279"/>
      <c r="J17" s="279"/>
      <c r="K17" s="274"/>
      <c r="L17" s="274"/>
    </row>
    <row r="18" spans="1:12" ht="12.75">
      <c r="A18" s="274"/>
      <c r="B18" s="274"/>
      <c r="C18" s="274"/>
      <c r="D18" s="153"/>
      <c r="E18" s="150"/>
      <c r="F18" s="150"/>
      <c r="G18" s="274"/>
      <c r="H18" s="280"/>
      <c r="I18" s="280"/>
      <c r="J18" s="280"/>
      <c r="K18" s="274"/>
      <c r="L18" s="274"/>
    </row>
    <row r="19" spans="1:12" ht="12.75">
      <c r="A19" s="274"/>
      <c r="B19" s="274"/>
      <c r="C19" s="274"/>
      <c r="D19" s="153"/>
      <c r="E19" s="281" t="s">
        <v>118</v>
      </c>
      <c r="F19" s="282"/>
      <c r="G19" s="274"/>
      <c r="H19" s="274" t="s">
        <v>119</v>
      </c>
      <c r="I19" s="274" t="s">
        <v>120</v>
      </c>
      <c r="J19" s="274" t="s">
        <v>121</v>
      </c>
      <c r="K19" s="274"/>
      <c r="L19" s="274"/>
    </row>
    <row r="20" spans="1:12" ht="12.75">
      <c r="A20" s="274"/>
      <c r="B20" s="274"/>
      <c r="C20" s="274"/>
      <c r="D20" s="155"/>
      <c r="E20" s="147" t="s">
        <v>122</v>
      </c>
      <c r="F20" s="147" t="s">
        <v>123</v>
      </c>
      <c r="G20" s="274"/>
      <c r="H20" s="274"/>
      <c r="I20" s="274"/>
      <c r="J20" s="274"/>
      <c r="K20" s="274"/>
      <c r="L20" s="274"/>
    </row>
    <row r="21" spans="1:12" s="156" customFormat="1" ht="12.75">
      <c r="A21" s="283">
        <v>926</v>
      </c>
      <c r="B21" s="284" t="s">
        <v>127</v>
      </c>
      <c r="C21" s="285">
        <v>2498.48</v>
      </c>
      <c r="D21" s="285">
        <v>162197.55</v>
      </c>
      <c r="E21" s="285">
        <v>55412</v>
      </c>
      <c r="F21" s="285">
        <v>0</v>
      </c>
      <c r="G21" s="285">
        <v>152215.97</v>
      </c>
      <c r="H21" s="285">
        <v>92956.83</v>
      </c>
      <c r="I21" s="285">
        <v>0</v>
      </c>
      <c r="J21" s="285">
        <v>2498.48</v>
      </c>
      <c r="K21" s="285">
        <v>9981.58</v>
      </c>
      <c r="L21" s="285">
        <f>SUM(G21)</f>
        <v>152215.97</v>
      </c>
    </row>
    <row r="22" spans="1:12" s="156" customFormat="1" ht="12.75">
      <c r="A22" s="283"/>
      <c r="B22" s="284"/>
      <c r="C22" s="285"/>
      <c r="D22" s="285"/>
      <c r="E22" s="285"/>
      <c r="F22" s="285"/>
      <c r="G22" s="285"/>
      <c r="H22" s="285"/>
      <c r="I22" s="285"/>
      <c r="J22" s="285"/>
      <c r="K22" s="285"/>
      <c r="L22" s="285"/>
    </row>
  </sheetData>
  <sheetProtection/>
  <mergeCells count="57"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H15:J16"/>
    <mergeCell ref="K15:K20"/>
    <mergeCell ref="L15:L20"/>
    <mergeCell ref="E17:F17"/>
    <mergeCell ref="H17:J18"/>
    <mergeCell ref="E19:F19"/>
    <mergeCell ref="H19:H20"/>
    <mergeCell ref="I19:I20"/>
    <mergeCell ref="J19:J20"/>
    <mergeCell ref="J9:J10"/>
    <mergeCell ref="K9:K10"/>
    <mergeCell ref="L9:L10"/>
    <mergeCell ref="M9:M10"/>
    <mergeCell ref="A13:E13"/>
    <mergeCell ref="A15:A20"/>
    <mergeCell ref="B15:B20"/>
    <mergeCell ref="C15:C20"/>
    <mergeCell ref="E15:F16"/>
    <mergeCell ref="G15:G20"/>
    <mergeCell ref="J7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H3:J4"/>
    <mergeCell ref="K3:K8"/>
    <mergeCell ref="L3:L8"/>
    <mergeCell ref="M3:M4"/>
    <mergeCell ref="E5:F5"/>
    <mergeCell ref="H5:J6"/>
    <mergeCell ref="M5:M6"/>
    <mergeCell ref="E7:F7"/>
    <mergeCell ref="H7:H8"/>
    <mergeCell ref="I7:I8"/>
    <mergeCell ref="A1:E1"/>
    <mergeCell ref="A3:A8"/>
    <mergeCell ref="B3:B8"/>
    <mergeCell ref="C3:C8"/>
    <mergeCell ref="E3:F4"/>
    <mergeCell ref="G3:G8"/>
  </mergeCells>
  <printOptions horizontalCentered="1"/>
  <pageMargins left="0.4724409448818898" right="0.4724409448818898" top="1.3385826771653544" bottom="1.1811023622047245" header="0.7874015748031497" footer="0.5118110236220472"/>
  <pageSetup firstPageNumber="57" useFirstPageNumber="1" horizontalDpi="600" verticalDpi="600" orientation="landscape" paperSize="9" r:id="rId1"/>
  <headerFooter alignWithMargins="0">
    <oddHeader>&amp;L&amp;"Arial,Pogrubiony"INFORMACJA O PRZEBIEGU WYKONANIA
BUDŻETU GMINY PACZKÓW ZA I PÓŁROCZE 2010R.&amp;R&amp;8Zał. nr 12
Przychodyw i wydatki 
zakładów budżetowych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1" sqref="D1:K1"/>
    </sheetView>
  </sheetViews>
  <sheetFormatPr defaultColWidth="9.140625" defaultRowHeight="12.75"/>
  <cols>
    <col min="1" max="1" width="3.421875" style="11" bestFit="1" customWidth="1"/>
    <col min="2" max="2" width="26.7109375" style="11" customWidth="1"/>
    <col min="3" max="3" width="11.421875" style="11" customWidth="1"/>
    <col min="4" max="6" width="6.7109375" style="11" bestFit="1" customWidth="1"/>
    <col min="7" max="9" width="6.8515625" style="11" bestFit="1" customWidth="1"/>
    <col min="10" max="11" width="6.8515625" style="238" bestFit="1" customWidth="1"/>
    <col min="12" max="16384" width="9.140625" style="11" customWidth="1"/>
  </cols>
  <sheetData>
    <row r="1" spans="1:11" s="217" customFormat="1" ht="25.5" customHeight="1">
      <c r="A1" s="300" t="s">
        <v>0</v>
      </c>
      <c r="B1" s="301"/>
      <c r="C1" s="216" t="s">
        <v>343</v>
      </c>
      <c r="D1" s="293" t="s">
        <v>344</v>
      </c>
      <c r="E1" s="294"/>
      <c r="F1" s="294"/>
      <c r="G1" s="294"/>
      <c r="H1" s="294"/>
      <c r="I1" s="294"/>
      <c r="J1" s="294"/>
      <c r="K1" s="295"/>
    </row>
    <row r="2" spans="1:11" s="217" customFormat="1" ht="12">
      <c r="A2" s="301"/>
      <c r="B2" s="301"/>
      <c r="C2" s="218" t="s">
        <v>345</v>
      </c>
      <c r="D2" s="218" t="s">
        <v>346</v>
      </c>
      <c r="E2" s="218" t="s">
        <v>347</v>
      </c>
      <c r="F2" s="218" t="s">
        <v>348</v>
      </c>
      <c r="G2" s="218" t="s">
        <v>349</v>
      </c>
      <c r="H2" s="215" t="s">
        <v>350</v>
      </c>
      <c r="I2" s="215" t="s">
        <v>351</v>
      </c>
      <c r="J2" s="219" t="s">
        <v>352</v>
      </c>
      <c r="K2" s="219" t="s">
        <v>353</v>
      </c>
    </row>
    <row r="3" spans="1:11" ht="12">
      <c r="A3" s="220" t="s">
        <v>354</v>
      </c>
      <c r="B3" s="221" t="s">
        <v>355</v>
      </c>
      <c r="C3" s="222">
        <f aca="true" t="shared" si="0" ref="C3:K3">C4+C5</f>
        <v>36388</v>
      </c>
      <c r="D3" s="222">
        <f t="shared" si="0"/>
        <v>30093</v>
      </c>
      <c r="E3" s="222">
        <f t="shared" si="0"/>
        <v>30995</v>
      </c>
      <c r="F3" s="222">
        <f t="shared" si="0"/>
        <v>31932</v>
      </c>
      <c r="G3" s="222">
        <f t="shared" si="0"/>
        <v>32905</v>
      </c>
      <c r="H3" s="222">
        <f t="shared" si="0"/>
        <v>33917</v>
      </c>
      <c r="I3" s="222">
        <f t="shared" si="0"/>
        <v>34969</v>
      </c>
      <c r="J3" s="222">
        <f t="shared" si="0"/>
        <v>36062</v>
      </c>
      <c r="K3" s="222">
        <f t="shared" si="0"/>
        <v>37199</v>
      </c>
    </row>
    <row r="4" spans="1:11" ht="12">
      <c r="A4" s="223" t="s">
        <v>356</v>
      </c>
      <c r="B4" s="224" t="s">
        <v>200</v>
      </c>
      <c r="C4" s="225">
        <v>29440</v>
      </c>
      <c r="D4" s="225">
        <v>29293</v>
      </c>
      <c r="E4" s="225">
        <v>30187</v>
      </c>
      <c r="F4" s="225">
        <v>31116</v>
      </c>
      <c r="G4" s="225">
        <v>32081</v>
      </c>
      <c r="H4" s="225">
        <v>33085</v>
      </c>
      <c r="I4" s="225">
        <v>34128</v>
      </c>
      <c r="J4" s="225">
        <v>35213</v>
      </c>
      <c r="K4" s="225">
        <v>36341</v>
      </c>
    </row>
    <row r="5" spans="1:11" ht="12">
      <c r="A5" s="223" t="s">
        <v>357</v>
      </c>
      <c r="B5" s="226" t="s">
        <v>358</v>
      </c>
      <c r="C5" s="225">
        <v>6948</v>
      </c>
      <c r="D5" s="227">
        <v>800</v>
      </c>
      <c r="E5" s="227">
        <v>808</v>
      </c>
      <c r="F5" s="227">
        <v>816</v>
      </c>
      <c r="G5" s="227">
        <v>824</v>
      </c>
      <c r="H5" s="227">
        <v>832</v>
      </c>
      <c r="I5" s="227">
        <v>841</v>
      </c>
      <c r="J5" s="227">
        <v>849</v>
      </c>
      <c r="K5" s="227">
        <v>858</v>
      </c>
    </row>
    <row r="6" spans="1:11" ht="14.25" customHeight="1">
      <c r="A6" s="223" t="s">
        <v>359</v>
      </c>
      <c r="B6" s="228" t="s">
        <v>360</v>
      </c>
      <c r="C6" s="227">
        <v>797</v>
      </c>
      <c r="D6" s="227">
        <v>800</v>
      </c>
      <c r="E6" s="227">
        <v>808</v>
      </c>
      <c r="F6" s="227">
        <v>816</v>
      </c>
      <c r="G6" s="227">
        <v>824</v>
      </c>
      <c r="H6" s="227">
        <v>832</v>
      </c>
      <c r="I6" s="227">
        <v>841</v>
      </c>
      <c r="J6" s="227">
        <v>849</v>
      </c>
      <c r="K6" s="227">
        <v>858</v>
      </c>
    </row>
    <row r="7" spans="1:11" ht="12">
      <c r="A7" s="287" t="s">
        <v>361</v>
      </c>
      <c r="B7" s="288"/>
      <c r="C7" s="222">
        <f aca="true" t="shared" si="1" ref="C7:K7">C8+C9+C10+C11+C12+C13</f>
        <v>6356</v>
      </c>
      <c r="D7" s="222">
        <f t="shared" si="1"/>
        <v>0</v>
      </c>
      <c r="E7" s="222">
        <f t="shared" si="1"/>
        <v>0</v>
      </c>
      <c r="F7" s="222">
        <f t="shared" si="1"/>
        <v>0</v>
      </c>
      <c r="G7" s="222">
        <f t="shared" si="1"/>
        <v>0</v>
      </c>
      <c r="H7" s="222">
        <f t="shared" si="1"/>
        <v>0</v>
      </c>
      <c r="I7" s="222">
        <f t="shared" si="1"/>
        <v>0</v>
      </c>
      <c r="J7" s="222">
        <f t="shared" si="1"/>
        <v>0</v>
      </c>
      <c r="K7" s="222">
        <f t="shared" si="1"/>
        <v>0</v>
      </c>
    </row>
    <row r="8" spans="1:11" ht="12">
      <c r="A8" s="229" t="s">
        <v>362</v>
      </c>
      <c r="B8" s="224" t="s">
        <v>363</v>
      </c>
      <c r="C8" s="230">
        <v>3751</v>
      </c>
      <c r="D8" s="230">
        <v>0</v>
      </c>
      <c r="E8" s="230">
        <v>0</v>
      </c>
      <c r="F8" s="230">
        <v>0</v>
      </c>
      <c r="G8" s="230">
        <v>0</v>
      </c>
      <c r="H8" s="230">
        <v>0</v>
      </c>
      <c r="I8" s="230">
        <v>0</v>
      </c>
      <c r="J8" s="230">
        <v>0</v>
      </c>
      <c r="K8" s="230">
        <v>0</v>
      </c>
    </row>
    <row r="9" spans="1:11" ht="12">
      <c r="A9" s="229" t="s">
        <v>364</v>
      </c>
      <c r="B9" s="224" t="s">
        <v>365</v>
      </c>
      <c r="C9" s="227">
        <v>0</v>
      </c>
      <c r="D9" s="227">
        <v>0</v>
      </c>
      <c r="E9" s="227">
        <v>0</v>
      </c>
      <c r="F9" s="227">
        <v>0</v>
      </c>
      <c r="G9" s="227">
        <v>0</v>
      </c>
      <c r="H9" s="227">
        <v>0</v>
      </c>
      <c r="I9" s="227">
        <v>0</v>
      </c>
      <c r="J9" s="227">
        <v>0</v>
      </c>
      <c r="K9" s="227">
        <v>0</v>
      </c>
    </row>
    <row r="10" spans="1:11" ht="12">
      <c r="A10" s="229" t="s">
        <v>366</v>
      </c>
      <c r="B10" s="224" t="s">
        <v>367</v>
      </c>
      <c r="C10" s="227">
        <v>0</v>
      </c>
      <c r="D10" s="227">
        <v>0</v>
      </c>
      <c r="E10" s="227">
        <v>0</v>
      </c>
      <c r="F10" s="227">
        <v>0</v>
      </c>
      <c r="G10" s="227">
        <v>0</v>
      </c>
      <c r="H10" s="227">
        <v>0</v>
      </c>
      <c r="I10" s="227">
        <v>0</v>
      </c>
      <c r="J10" s="227">
        <v>0</v>
      </c>
      <c r="K10" s="227">
        <v>0</v>
      </c>
    </row>
    <row r="11" spans="1:11" ht="12">
      <c r="A11" s="229" t="s">
        <v>368</v>
      </c>
      <c r="B11" s="224" t="s">
        <v>369</v>
      </c>
      <c r="C11" s="227">
        <v>0</v>
      </c>
      <c r="D11" s="227">
        <v>0</v>
      </c>
      <c r="E11" s="227">
        <v>0</v>
      </c>
      <c r="F11" s="227">
        <v>0</v>
      </c>
      <c r="G11" s="227">
        <v>0</v>
      </c>
      <c r="H11" s="227">
        <v>0</v>
      </c>
      <c r="I11" s="227">
        <v>0</v>
      </c>
      <c r="J11" s="227">
        <v>0</v>
      </c>
      <c r="K11" s="227">
        <v>0</v>
      </c>
    </row>
    <row r="12" spans="1:11" ht="12">
      <c r="A12" s="229" t="s">
        <v>370</v>
      </c>
      <c r="B12" s="224" t="s">
        <v>371</v>
      </c>
      <c r="C12" s="227">
        <v>2605</v>
      </c>
      <c r="D12" s="227">
        <v>0</v>
      </c>
      <c r="E12" s="227">
        <v>0</v>
      </c>
      <c r="F12" s="227">
        <v>0</v>
      </c>
      <c r="G12" s="227">
        <v>0</v>
      </c>
      <c r="H12" s="227">
        <v>0</v>
      </c>
      <c r="I12" s="227">
        <v>0</v>
      </c>
      <c r="J12" s="227">
        <v>0</v>
      </c>
      <c r="K12" s="227">
        <v>0</v>
      </c>
    </row>
    <row r="13" spans="1:11" ht="12">
      <c r="A13" s="229" t="s">
        <v>372</v>
      </c>
      <c r="B13" s="224" t="s">
        <v>373</v>
      </c>
      <c r="C13" s="227">
        <v>0</v>
      </c>
      <c r="D13" s="227">
        <v>0</v>
      </c>
      <c r="E13" s="227">
        <v>0</v>
      </c>
      <c r="F13" s="227">
        <v>0</v>
      </c>
      <c r="G13" s="227">
        <v>0</v>
      </c>
      <c r="H13" s="227">
        <v>0</v>
      </c>
      <c r="I13" s="227">
        <v>0</v>
      </c>
      <c r="J13" s="227">
        <v>0</v>
      </c>
      <c r="K13" s="227">
        <v>0</v>
      </c>
    </row>
    <row r="14" spans="1:11" ht="12">
      <c r="A14" s="287" t="s">
        <v>374</v>
      </c>
      <c r="B14" s="288"/>
      <c r="C14" s="222">
        <f aca="true" t="shared" si="2" ref="C14:K14">C15+C19</f>
        <v>40615</v>
      </c>
      <c r="D14" s="222">
        <f t="shared" si="2"/>
        <v>27935</v>
      </c>
      <c r="E14" s="222">
        <f t="shared" si="2"/>
        <v>28887</v>
      </c>
      <c r="F14" s="222">
        <f t="shared" si="2"/>
        <v>30496</v>
      </c>
      <c r="G14" s="222">
        <f t="shared" si="2"/>
        <v>31469</v>
      </c>
      <c r="H14" s="222">
        <f t="shared" si="2"/>
        <v>32501</v>
      </c>
      <c r="I14" s="222">
        <f t="shared" si="2"/>
        <v>34657</v>
      </c>
      <c r="J14" s="222">
        <f t="shared" si="2"/>
        <v>35750</v>
      </c>
      <c r="K14" s="222">
        <f t="shared" si="2"/>
        <v>36883</v>
      </c>
    </row>
    <row r="15" spans="1:11" ht="12">
      <c r="A15" s="229" t="s">
        <v>375</v>
      </c>
      <c r="B15" s="224" t="s">
        <v>376</v>
      </c>
      <c r="C15" s="230">
        <v>30678</v>
      </c>
      <c r="D15" s="230">
        <v>27935</v>
      </c>
      <c r="E15" s="230">
        <v>28262</v>
      </c>
      <c r="F15" s="230">
        <v>28540</v>
      </c>
      <c r="G15" s="230">
        <v>28822</v>
      </c>
      <c r="H15" s="230">
        <v>28343</v>
      </c>
      <c r="I15" s="230">
        <v>29453</v>
      </c>
      <c r="J15" s="230">
        <v>29361</v>
      </c>
      <c r="K15" s="230">
        <v>29726</v>
      </c>
    </row>
    <row r="16" spans="1:11" ht="36">
      <c r="A16" s="229" t="s">
        <v>377</v>
      </c>
      <c r="B16" s="228" t="s">
        <v>378</v>
      </c>
      <c r="C16" s="227">
        <v>0</v>
      </c>
      <c r="D16" s="227">
        <v>0</v>
      </c>
      <c r="E16" s="227">
        <v>0</v>
      </c>
      <c r="F16" s="227">
        <v>0</v>
      </c>
      <c r="G16" s="227">
        <v>0</v>
      </c>
      <c r="H16" s="227">
        <v>0</v>
      </c>
      <c r="I16" s="227">
        <v>0</v>
      </c>
      <c r="J16" s="227">
        <v>0</v>
      </c>
      <c r="K16" s="227">
        <v>0</v>
      </c>
    </row>
    <row r="17" spans="1:11" ht="24.75" customHeight="1">
      <c r="A17" s="229" t="s">
        <v>379</v>
      </c>
      <c r="B17" s="228" t="s">
        <v>380</v>
      </c>
      <c r="C17" s="227">
        <v>215</v>
      </c>
      <c r="D17" s="227">
        <v>258</v>
      </c>
      <c r="E17" s="227">
        <v>184</v>
      </c>
      <c r="F17" s="227">
        <v>122</v>
      </c>
      <c r="G17" s="227">
        <v>74</v>
      </c>
      <c r="H17" s="227">
        <v>26</v>
      </c>
      <c r="I17" s="227">
        <v>0</v>
      </c>
      <c r="J17" s="227">
        <v>0</v>
      </c>
      <c r="K17" s="227">
        <v>0</v>
      </c>
    </row>
    <row r="18" spans="1:11" ht="48">
      <c r="A18" s="229" t="s">
        <v>381</v>
      </c>
      <c r="B18" s="228" t="s">
        <v>382</v>
      </c>
      <c r="C18" s="227">
        <v>160</v>
      </c>
      <c r="D18" s="227">
        <v>156</v>
      </c>
      <c r="E18" s="227">
        <v>137</v>
      </c>
      <c r="F18" s="227">
        <v>117</v>
      </c>
      <c r="G18" s="227">
        <v>98</v>
      </c>
      <c r="H18" s="227">
        <v>78</v>
      </c>
      <c r="I18" s="227">
        <v>59</v>
      </c>
      <c r="J18" s="227">
        <v>40</v>
      </c>
      <c r="K18" s="227">
        <v>19</v>
      </c>
    </row>
    <row r="19" spans="1:11" ht="12">
      <c r="A19" s="229" t="s">
        <v>383</v>
      </c>
      <c r="B19" s="224" t="s">
        <v>204</v>
      </c>
      <c r="C19" s="227">
        <v>9937</v>
      </c>
      <c r="D19" s="227">
        <v>0</v>
      </c>
      <c r="E19" s="227">
        <v>625</v>
      </c>
      <c r="F19" s="227">
        <v>1956</v>
      </c>
      <c r="G19" s="227">
        <v>2647</v>
      </c>
      <c r="H19" s="227">
        <v>4158</v>
      </c>
      <c r="I19" s="227">
        <v>5204</v>
      </c>
      <c r="J19" s="227">
        <v>6389</v>
      </c>
      <c r="K19" s="227">
        <v>7157</v>
      </c>
    </row>
    <row r="20" spans="1:11" ht="12">
      <c r="A20" s="287" t="s">
        <v>384</v>
      </c>
      <c r="B20" s="288"/>
      <c r="C20" s="222">
        <f aca="true" t="shared" si="3" ref="C20:K20">C21+C22+C23</f>
        <v>2129</v>
      </c>
      <c r="D20" s="222">
        <f t="shared" si="3"/>
        <v>2158</v>
      </c>
      <c r="E20" s="222">
        <f t="shared" si="3"/>
        <v>2108</v>
      </c>
      <c r="F20" s="222">
        <f t="shared" si="3"/>
        <v>1436</v>
      </c>
      <c r="G20" s="222">
        <f t="shared" si="3"/>
        <v>1436</v>
      </c>
      <c r="H20" s="222">
        <f t="shared" si="3"/>
        <v>1416</v>
      </c>
      <c r="I20" s="222">
        <f t="shared" si="3"/>
        <v>312</v>
      </c>
      <c r="J20" s="222">
        <f t="shared" si="3"/>
        <v>312</v>
      </c>
      <c r="K20" s="222">
        <f t="shared" si="3"/>
        <v>316</v>
      </c>
    </row>
    <row r="21" spans="1:11" ht="24">
      <c r="A21" s="223" t="s">
        <v>385</v>
      </c>
      <c r="B21" s="224" t="s">
        <v>386</v>
      </c>
      <c r="C21" s="230">
        <v>2129</v>
      </c>
      <c r="D21" s="230">
        <v>1846</v>
      </c>
      <c r="E21" s="230">
        <v>1796</v>
      </c>
      <c r="F21" s="230">
        <v>1124</v>
      </c>
      <c r="G21" s="230">
        <v>1124</v>
      </c>
      <c r="H21" s="230">
        <v>1104</v>
      </c>
      <c r="I21" s="230">
        <v>0</v>
      </c>
      <c r="J21" s="230">
        <v>0</v>
      </c>
      <c r="K21" s="230">
        <v>0</v>
      </c>
    </row>
    <row r="22" spans="1:11" ht="36">
      <c r="A22" s="223" t="s">
        <v>387</v>
      </c>
      <c r="B22" s="224" t="s">
        <v>388</v>
      </c>
      <c r="C22" s="227">
        <v>0</v>
      </c>
      <c r="D22" s="227">
        <v>312</v>
      </c>
      <c r="E22" s="227">
        <v>312</v>
      </c>
      <c r="F22" s="227">
        <v>312</v>
      </c>
      <c r="G22" s="227">
        <v>312</v>
      </c>
      <c r="H22" s="227">
        <v>312</v>
      </c>
      <c r="I22" s="227">
        <v>312</v>
      </c>
      <c r="J22" s="227">
        <v>312</v>
      </c>
      <c r="K22" s="227">
        <v>316</v>
      </c>
    </row>
    <row r="23" spans="1:11" ht="12">
      <c r="A23" s="223" t="s">
        <v>389</v>
      </c>
      <c r="B23" s="231" t="s">
        <v>390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</row>
    <row r="24" spans="1:11" ht="15" customHeight="1">
      <c r="A24" s="289" t="s">
        <v>391</v>
      </c>
      <c r="B24" s="290"/>
      <c r="C24" s="222">
        <f aca="true" t="shared" si="4" ref="C24:K24">C4-C15</f>
        <v>-1238</v>
      </c>
      <c r="D24" s="222">
        <f t="shared" si="4"/>
        <v>1358</v>
      </c>
      <c r="E24" s="222">
        <f t="shared" si="4"/>
        <v>1925</v>
      </c>
      <c r="F24" s="222">
        <f t="shared" si="4"/>
        <v>2576</v>
      </c>
      <c r="G24" s="222">
        <f t="shared" si="4"/>
        <v>3259</v>
      </c>
      <c r="H24" s="222">
        <f t="shared" si="4"/>
        <v>4742</v>
      </c>
      <c r="I24" s="222">
        <f t="shared" si="4"/>
        <v>4675</v>
      </c>
      <c r="J24" s="222">
        <f t="shared" si="4"/>
        <v>5852</v>
      </c>
      <c r="K24" s="222">
        <f t="shared" si="4"/>
        <v>6615</v>
      </c>
    </row>
    <row r="25" spans="1:11" ht="12">
      <c r="A25" s="291" t="s">
        <v>392</v>
      </c>
      <c r="B25" s="292"/>
      <c r="C25" s="232">
        <f aca="true" t="shared" si="5" ref="C25:K25">IF(C15=0," ",C4/C15*100)</f>
        <v>95.96453484581785</v>
      </c>
      <c r="D25" s="232">
        <f t="shared" si="5"/>
        <v>104.8612851261858</v>
      </c>
      <c r="E25" s="232">
        <f t="shared" si="5"/>
        <v>106.81126601089804</v>
      </c>
      <c r="F25" s="232">
        <f t="shared" si="5"/>
        <v>109.02592852137352</v>
      </c>
      <c r="G25" s="232">
        <f t="shared" si="5"/>
        <v>111.30733467490113</v>
      </c>
      <c r="H25" s="232">
        <f t="shared" si="5"/>
        <v>116.7307624457538</v>
      </c>
      <c r="I25" s="232">
        <f t="shared" si="5"/>
        <v>115.87274640953385</v>
      </c>
      <c r="J25" s="232">
        <f t="shared" si="5"/>
        <v>119.9312012533633</v>
      </c>
      <c r="K25" s="232">
        <f t="shared" si="5"/>
        <v>122.25324631635605</v>
      </c>
    </row>
    <row r="26" spans="1:11" ht="12">
      <c r="A26" s="291" t="s">
        <v>393</v>
      </c>
      <c r="B26" s="290"/>
      <c r="C26" s="222">
        <f aca="true" t="shared" si="6" ref="C26:K26">IF(C3=0," ",(C21+C17+C22+C18+C16))</f>
        <v>2504</v>
      </c>
      <c r="D26" s="222">
        <f t="shared" si="6"/>
        <v>2572</v>
      </c>
      <c r="E26" s="222">
        <f t="shared" si="6"/>
        <v>2429</v>
      </c>
      <c r="F26" s="222">
        <f t="shared" si="6"/>
        <v>1675</v>
      </c>
      <c r="G26" s="222">
        <f t="shared" si="6"/>
        <v>1608</v>
      </c>
      <c r="H26" s="222">
        <f t="shared" si="6"/>
        <v>1520</v>
      </c>
      <c r="I26" s="222">
        <f t="shared" si="6"/>
        <v>371</v>
      </c>
      <c r="J26" s="222">
        <f t="shared" si="6"/>
        <v>352</v>
      </c>
      <c r="K26" s="222">
        <f t="shared" si="6"/>
        <v>335</v>
      </c>
    </row>
    <row r="27" spans="1:11" ht="36">
      <c r="A27" s="224" t="s">
        <v>394</v>
      </c>
      <c r="B27" s="224" t="s">
        <v>395</v>
      </c>
      <c r="C27" s="222">
        <f>IF(C3=0," ",(C28+C29))</f>
        <v>0</v>
      </c>
      <c r="D27" s="222">
        <f aca="true" t="shared" si="7" ref="D27:K27">IF(D3=0," ",(D28+D29))</f>
        <v>544</v>
      </c>
      <c r="E27" s="222">
        <f t="shared" si="7"/>
        <v>521</v>
      </c>
      <c r="F27" s="222">
        <f t="shared" si="7"/>
        <v>498</v>
      </c>
      <c r="G27" s="222">
        <f t="shared" si="7"/>
        <v>475</v>
      </c>
      <c r="H27" s="222">
        <f t="shared" si="7"/>
        <v>452</v>
      </c>
      <c r="I27" s="222">
        <f t="shared" si="7"/>
        <v>0</v>
      </c>
      <c r="J27" s="222">
        <f t="shared" si="7"/>
        <v>0</v>
      </c>
      <c r="K27" s="222">
        <f t="shared" si="7"/>
        <v>0</v>
      </c>
    </row>
    <row r="28" spans="1:11" ht="12">
      <c r="A28" s="224" t="s">
        <v>396</v>
      </c>
      <c r="B28" s="233" t="s">
        <v>397</v>
      </c>
      <c r="C28" s="222">
        <v>0</v>
      </c>
      <c r="D28" s="222">
        <v>440</v>
      </c>
      <c r="E28" s="222">
        <v>440</v>
      </c>
      <c r="F28" s="222">
        <v>440</v>
      </c>
      <c r="G28" s="222">
        <v>440</v>
      </c>
      <c r="H28" s="222">
        <v>440</v>
      </c>
      <c r="I28" s="222">
        <v>0</v>
      </c>
      <c r="J28" s="222">
        <v>0</v>
      </c>
      <c r="K28" s="222">
        <v>0</v>
      </c>
    </row>
    <row r="29" spans="1:11" ht="12">
      <c r="A29" s="224" t="s">
        <v>398</v>
      </c>
      <c r="B29" s="233" t="s">
        <v>399</v>
      </c>
      <c r="C29" s="222">
        <v>0</v>
      </c>
      <c r="D29" s="222">
        <v>104</v>
      </c>
      <c r="E29" s="222">
        <v>81</v>
      </c>
      <c r="F29" s="222">
        <v>58</v>
      </c>
      <c r="G29" s="222">
        <v>35</v>
      </c>
      <c r="H29" s="222">
        <v>12</v>
      </c>
      <c r="I29" s="222">
        <v>0</v>
      </c>
      <c r="J29" s="222">
        <v>0</v>
      </c>
      <c r="K29" s="222">
        <v>0</v>
      </c>
    </row>
    <row r="30" spans="1:11" ht="24" customHeight="1">
      <c r="A30" s="296" t="s">
        <v>400</v>
      </c>
      <c r="B30" s="297"/>
      <c r="C30" s="234">
        <f>IF(C3=0," ",C$29*100/C$6)</f>
        <v>0</v>
      </c>
      <c r="D30" s="234">
        <f aca="true" t="shared" si="8" ref="D30:K30">IF(D3=0," ",D$29*100/D$6)</f>
        <v>13</v>
      </c>
      <c r="E30" s="234">
        <f t="shared" si="8"/>
        <v>10.024752475247524</v>
      </c>
      <c r="F30" s="234">
        <f t="shared" si="8"/>
        <v>7.107843137254902</v>
      </c>
      <c r="G30" s="234">
        <f t="shared" si="8"/>
        <v>4.247572815533981</v>
      </c>
      <c r="H30" s="234">
        <f t="shared" si="8"/>
        <v>1.4423076923076923</v>
      </c>
      <c r="I30" s="234">
        <f t="shared" si="8"/>
        <v>0</v>
      </c>
      <c r="J30" s="234">
        <f t="shared" si="8"/>
        <v>0</v>
      </c>
      <c r="K30" s="234">
        <f t="shared" si="8"/>
        <v>0</v>
      </c>
    </row>
    <row r="31" spans="1:11" ht="37.5" customHeight="1">
      <c r="A31" s="296" t="s">
        <v>401</v>
      </c>
      <c r="B31" s="297"/>
      <c r="C31" s="235">
        <v>0</v>
      </c>
      <c r="D31" s="235">
        <v>696</v>
      </c>
      <c r="E31" s="235">
        <v>696</v>
      </c>
      <c r="F31" s="235">
        <v>696</v>
      </c>
      <c r="G31" s="235">
        <v>696</v>
      </c>
      <c r="H31" s="235">
        <v>676</v>
      </c>
      <c r="I31" s="235">
        <v>312</v>
      </c>
      <c r="J31" s="235">
        <v>312</v>
      </c>
      <c r="K31" s="235">
        <v>316</v>
      </c>
    </row>
    <row r="32" spans="1:11" ht="52.5" customHeight="1">
      <c r="A32" s="296" t="s">
        <v>402</v>
      </c>
      <c r="B32" s="297"/>
      <c r="C32" s="234">
        <f>IF(C3=0," ",(C$29-C$34)*100/C$6)</f>
        <v>0</v>
      </c>
      <c r="D32" s="234">
        <f aca="true" t="shared" si="9" ref="D32:K32">IF(D3=0," ",(D$29-D$34)*100/D$6)</f>
        <v>13</v>
      </c>
      <c r="E32" s="234">
        <f t="shared" si="9"/>
        <v>10.024752475247524</v>
      </c>
      <c r="F32" s="234">
        <f t="shared" si="9"/>
        <v>7.107843137254902</v>
      </c>
      <c r="G32" s="234">
        <f t="shared" si="9"/>
        <v>4.247572815533981</v>
      </c>
      <c r="H32" s="234">
        <f t="shared" si="9"/>
        <v>1.4423076923076923</v>
      </c>
      <c r="I32" s="234">
        <f t="shared" si="9"/>
        <v>0</v>
      </c>
      <c r="J32" s="234">
        <f t="shared" si="9"/>
        <v>0</v>
      </c>
      <c r="K32" s="234">
        <f t="shared" si="9"/>
        <v>0</v>
      </c>
    </row>
    <row r="33" spans="1:11" ht="27.75" customHeight="1">
      <c r="A33" s="298" t="s">
        <v>428</v>
      </c>
      <c r="B33" s="299"/>
      <c r="C33" s="235">
        <v>9494</v>
      </c>
      <c r="D33" s="235">
        <v>7336</v>
      </c>
      <c r="E33" s="235">
        <v>5228</v>
      </c>
      <c r="F33" s="235">
        <v>3792</v>
      </c>
      <c r="G33" s="235">
        <v>2356</v>
      </c>
      <c r="H33" s="235">
        <v>940</v>
      </c>
      <c r="I33" s="235">
        <v>628</v>
      </c>
      <c r="J33" s="235">
        <v>316</v>
      </c>
      <c r="K33" s="235">
        <v>0</v>
      </c>
    </row>
    <row r="34" spans="1:11" ht="15.75" customHeight="1">
      <c r="A34" s="236" t="s">
        <v>403</v>
      </c>
      <c r="B34" s="237" t="s">
        <v>404</v>
      </c>
      <c r="C34" s="235">
        <v>0</v>
      </c>
      <c r="D34" s="235">
        <v>0</v>
      </c>
      <c r="E34" s="235">
        <v>0</v>
      </c>
      <c r="F34" s="235">
        <v>0</v>
      </c>
      <c r="G34" s="235">
        <v>0</v>
      </c>
      <c r="H34" s="235">
        <v>0</v>
      </c>
      <c r="I34" s="235">
        <v>0</v>
      </c>
      <c r="J34" s="235">
        <v>0</v>
      </c>
      <c r="K34" s="235">
        <v>0</v>
      </c>
    </row>
    <row r="35" spans="1:11" ht="26.25" customHeight="1">
      <c r="A35" s="296" t="s">
        <v>405</v>
      </c>
      <c r="B35" s="297"/>
      <c r="C35" s="232">
        <f aca="true" t="shared" si="10" ref="C35:K35">IF(C3=0," ",C33/C3*100)</f>
        <v>26.09101901725844</v>
      </c>
      <c r="D35" s="232">
        <f t="shared" si="10"/>
        <v>24.377762270295417</v>
      </c>
      <c r="E35" s="232">
        <f t="shared" si="10"/>
        <v>16.867236651072755</v>
      </c>
      <c r="F35" s="232">
        <f t="shared" si="10"/>
        <v>11.875234874107479</v>
      </c>
      <c r="G35" s="232">
        <f t="shared" si="10"/>
        <v>7.160006078103631</v>
      </c>
      <c r="H35" s="232">
        <f t="shared" si="10"/>
        <v>2.771471533449303</v>
      </c>
      <c r="I35" s="232">
        <f t="shared" si="10"/>
        <v>1.7958763476221797</v>
      </c>
      <c r="J35" s="232">
        <f t="shared" si="10"/>
        <v>0.8762686484387999</v>
      </c>
      <c r="K35" s="232">
        <f t="shared" si="10"/>
        <v>0</v>
      </c>
    </row>
    <row r="36" spans="1:11" ht="27.75" customHeight="1">
      <c r="A36" s="296" t="s">
        <v>406</v>
      </c>
      <c r="B36" s="297"/>
      <c r="C36" s="235">
        <v>4400</v>
      </c>
      <c r="D36" s="235">
        <v>3704</v>
      </c>
      <c r="E36" s="235">
        <v>3008</v>
      </c>
      <c r="F36" s="235">
        <v>2312</v>
      </c>
      <c r="G36" s="235">
        <v>1616</v>
      </c>
      <c r="H36" s="235">
        <v>940</v>
      </c>
      <c r="I36" s="235">
        <v>628</v>
      </c>
      <c r="J36" s="235">
        <v>316</v>
      </c>
      <c r="K36" s="235">
        <v>0</v>
      </c>
    </row>
    <row r="37" spans="1:11" ht="39" customHeight="1">
      <c r="A37" s="296" t="s">
        <v>407</v>
      </c>
      <c r="B37" s="297"/>
      <c r="C37" s="232">
        <f aca="true" t="shared" si="11" ref="C37:K37">IF(C3=0," ",(C33-C36)/C3*100)</f>
        <v>13.999120589205234</v>
      </c>
      <c r="D37" s="232">
        <f t="shared" si="11"/>
        <v>12.069251985511581</v>
      </c>
      <c r="E37" s="232">
        <f t="shared" si="11"/>
        <v>7.162445555734796</v>
      </c>
      <c r="F37" s="232">
        <f t="shared" si="11"/>
        <v>4.634849054240261</v>
      </c>
      <c r="G37" s="232">
        <f t="shared" si="11"/>
        <v>2.2488983437167605</v>
      </c>
      <c r="H37" s="232">
        <f t="shared" si="11"/>
        <v>0</v>
      </c>
      <c r="I37" s="232">
        <f t="shared" si="11"/>
        <v>0</v>
      </c>
      <c r="J37" s="232">
        <f t="shared" si="11"/>
        <v>0</v>
      </c>
      <c r="K37" s="232">
        <f t="shared" si="11"/>
        <v>0</v>
      </c>
    </row>
    <row r="38" ht="12">
      <c r="A38" s="11" t="s">
        <v>427</v>
      </c>
    </row>
  </sheetData>
  <sheetProtection/>
  <protectedRanges>
    <protectedRange sqref="C36:I36" name="Rozstęp9"/>
    <protectedRange sqref="C33:I34" name="Rozstęp7"/>
    <protectedRange sqref="C31:I31" name="Rozstęp6"/>
    <protectedRange sqref="C28:I29" name="Rozstęp5"/>
    <protectedRange sqref="C21:I23" name="Rozstęp4"/>
    <protectedRange sqref="C15:I19" name="Rozstęp3"/>
    <protectedRange sqref="C8:I13" name="Rozstęp2"/>
    <protectedRange sqref="C4:I6" name="Rozstęp1"/>
    <protectedRange sqref="J36:K36" name="Rozstęp9_1"/>
    <protectedRange sqref="J33:K34" name="Rozstęp7_1"/>
    <protectedRange sqref="J31:K31" name="Rozstęp6_1"/>
    <protectedRange sqref="J28:K29" name="Rozstęp5_1"/>
    <protectedRange sqref="J21:K23" name="Rozstęp4_1"/>
    <protectedRange sqref="J15:K19" name="Rozstęp3_1"/>
    <protectedRange sqref="J8:K13" name="Rozstęp2_1"/>
    <protectedRange sqref="J4:K6" name="Rozstęp1_1"/>
  </protectedRanges>
  <mergeCells count="15">
    <mergeCell ref="A36:B36"/>
    <mergeCell ref="A37:B37"/>
    <mergeCell ref="A26:B26"/>
    <mergeCell ref="A30:B30"/>
    <mergeCell ref="A31:B31"/>
    <mergeCell ref="A32:B32"/>
    <mergeCell ref="A33:B33"/>
    <mergeCell ref="A35:B35"/>
    <mergeCell ref="A7:B7"/>
    <mergeCell ref="A14:B14"/>
    <mergeCell ref="A20:B20"/>
    <mergeCell ref="A24:B24"/>
    <mergeCell ref="A25:B25"/>
    <mergeCell ref="D1:K1"/>
    <mergeCell ref="A1:B2"/>
  </mergeCells>
  <printOptions/>
  <pageMargins left="0.46" right="0.35" top="0.8267716535433072" bottom="0.5118110236220472" header="0.35433070866141736" footer="0.31496062992125984"/>
  <pageSetup firstPageNumber="58" useFirstPageNumber="1" horizontalDpi="600" verticalDpi="600" orientation="portrait" paperSize="9" r:id="rId1"/>
  <headerFooter>
    <oddHeader>&amp;L&amp;"Arial,Pogrubiony"INFORMACJA O PRZEBIEGU WYKONANIA
BUDŻETU GMINY PACZKÓW ZA I PÓŁROCZE 2010R.&amp;R&amp;8Zał. nr 13
Wskaźniki i relacje poziomu zadłużenia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F5" sqref="F5"/>
    </sheetView>
  </sheetViews>
  <sheetFormatPr defaultColWidth="9.140625" defaultRowHeight="12.75"/>
  <cols>
    <col min="1" max="1" width="3.8515625" style="202" bestFit="1" customWidth="1"/>
    <col min="2" max="2" width="19.140625" style="198" bestFit="1" customWidth="1"/>
    <col min="3" max="3" width="13.140625" style="203" bestFit="1" customWidth="1"/>
    <col min="4" max="9" width="11.8515625" style="203" bestFit="1" customWidth="1"/>
    <col min="10" max="12" width="10.57421875" style="203" bestFit="1" customWidth="1"/>
    <col min="13" max="13" width="12.8515625" style="198" bestFit="1" customWidth="1"/>
    <col min="14" max="16384" width="9.140625" style="198" customWidth="1"/>
  </cols>
  <sheetData>
    <row r="1" spans="1:12" s="195" customFormat="1" ht="12">
      <c r="A1" s="304" t="s">
        <v>409</v>
      </c>
      <c r="B1" s="304" t="s">
        <v>410</v>
      </c>
      <c r="C1" s="194" t="s">
        <v>431</v>
      </c>
      <c r="D1" s="302" t="s">
        <v>345</v>
      </c>
      <c r="E1" s="302" t="s">
        <v>346</v>
      </c>
      <c r="F1" s="302" t="s">
        <v>347</v>
      </c>
      <c r="G1" s="302" t="s">
        <v>411</v>
      </c>
      <c r="H1" s="302" t="s">
        <v>412</v>
      </c>
      <c r="I1" s="302" t="s">
        <v>413</v>
      </c>
      <c r="J1" s="302" t="s">
        <v>414</v>
      </c>
      <c r="K1" s="302" t="s">
        <v>415</v>
      </c>
      <c r="L1" s="302" t="s">
        <v>416</v>
      </c>
    </row>
    <row r="2" spans="1:12" s="195" customFormat="1" ht="12">
      <c r="A2" s="304"/>
      <c r="B2" s="304"/>
      <c r="C2" s="194" t="s">
        <v>417</v>
      </c>
      <c r="D2" s="303"/>
      <c r="E2" s="302"/>
      <c r="F2" s="302"/>
      <c r="G2" s="303"/>
      <c r="H2" s="303"/>
      <c r="I2" s="302"/>
      <c r="J2" s="302"/>
      <c r="K2" s="302"/>
      <c r="L2" s="302"/>
    </row>
    <row r="3" spans="1:12" ht="24">
      <c r="A3" s="196">
        <v>1</v>
      </c>
      <c r="B3" s="197" t="s">
        <v>418</v>
      </c>
      <c r="C3" s="239">
        <f aca="true" t="shared" si="0" ref="C3:C8">SUM(D3:L3)</f>
        <v>1681249.94</v>
      </c>
      <c r="D3" s="241">
        <v>336250.02</v>
      </c>
      <c r="E3" s="241">
        <v>672500.04</v>
      </c>
      <c r="F3" s="241">
        <v>672499.88</v>
      </c>
      <c r="G3" s="242"/>
      <c r="H3" s="242"/>
      <c r="I3" s="242"/>
      <c r="J3" s="242"/>
      <c r="K3" s="242"/>
      <c r="L3" s="242"/>
    </row>
    <row r="4" spans="1:12" ht="36">
      <c r="A4" s="196">
        <v>2</v>
      </c>
      <c r="B4" s="197" t="s">
        <v>419</v>
      </c>
      <c r="C4" s="239">
        <f t="shared" si="0"/>
        <v>578333.3</v>
      </c>
      <c r="D4" s="239">
        <v>578333.3</v>
      </c>
      <c r="E4" s="240"/>
      <c r="F4" s="240"/>
      <c r="G4" s="242"/>
      <c r="H4" s="242"/>
      <c r="I4" s="242"/>
      <c r="J4" s="242"/>
      <c r="K4" s="242"/>
      <c r="L4" s="242"/>
    </row>
    <row r="5" spans="1:12" ht="24">
      <c r="A5" s="196">
        <v>3</v>
      </c>
      <c r="B5" s="199" t="s">
        <v>420</v>
      </c>
      <c r="C5" s="239">
        <f t="shared" si="0"/>
        <v>1650000</v>
      </c>
      <c r="D5" s="243">
        <v>150000</v>
      </c>
      <c r="E5" s="243">
        <v>300000</v>
      </c>
      <c r="F5" s="243">
        <v>300000</v>
      </c>
      <c r="G5" s="244">
        <v>300000</v>
      </c>
      <c r="H5" s="244">
        <v>300000</v>
      </c>
      <c r="I5" s="244">
        <v>300000</v>
      </c>
      <c r="J5" s="244"/>
      <c r="K5" s="244"/>
      <c r="L5" s="244"/>
    </row>
    <row r="6" spans="1:12" ht="24">
      <c r="A6" s="196">
        <v>4</v>
      </c>
      <c r="B6" s="197" t="s">
        <v>421</v>
      </c>
      <c r="C6" s="239">
        <f t="shared" si="0"/>
        <v>2500000</v>
      </c>
      <c r="D6" s="239">
        <v>0</v>
      </c>
      <c r="E6" s="239">
        <v>312000</v>
      </c>
      <c r="F6" s="239">
        <v>312000</v>
      </c>
      <c r="G6" s="239">
        <v>312000</v>
      </c>
      <c r="H6" s="239">
        <v>312000</v>
      </c>
      <c r="I6" s="239">
        <v>312000</v>
      </c>
      <c r="J6" s="239">
        <v>312000</v>
      </c>
      <c r="K6" s="239">
        <v>312000</v>
      </c>
      <c r="L6" s="244">
        <v>316000</v>
      </c>
    </row>
    <row r="7" spans="1:12" ht="24">
      <c r="A7" s="196">
        <v>5</v>
      </c>
      <c r="B7" s="197" t="s">
        <v>422</v>
      </c>
      <c r="C7" s="239">
        <f t="shared" si="0"/>
        <v>1900000</v>
      </c>
      <c r="D7" s="239">
        <v>0</v>
      </c>
      <c r="E7" s="239">
        <v>384000</v>
      </c>
      <c r="F7" s="239">
        <v>384000</v>
      </c>
      <c r="G7" s="239">
        <v>384000</v>
      </c>
      <c r="H7" s="239">
        <v>384000</v>
      </c>
      <c r="I7" s="239">
        <v>364000</v>
      </c>
      <c r="J7" s="240"/>
      <c r="K7" s="240"/>
      <c r="L7" s="240"/>
    </row>
    <row r="8" spans="1:12" ht="24">
      <c r="A8" s="196">
        <v>6</v>
      </c>
      <c r="B8" s="197" t="s">
        <v>430</v>
      </c>
      <c r="C8" s="239">
        <f t="shared" si="0"/>
        <v>2200000</v>
      </c>
      <c r="D8" s="239">
        <v>0</v>
      </c>
      <c r="E8" s="239">
        <v>440000.04</v>
      </c>
      <c r="F8" s="239">
        <v>440000.04</v>
      </c>
      <c r="G8" s="239">
        <v>440000.04</v>
      </c>
      <c r="H8" s="239">
        <v>440000.04</v>
      </c>
      <c r="I8" s="239">
        <v>439999.84</v>
      </c>
      <c r="J8" s="240"/>
      <c r="K8" s="240"/>
      <c r="L8" s="240"/>
    </row>
    <row r="9" spans="1:12" ht="12">
      <c r="A9" s="200"/>
      <c r="B9" s="201" t="s">
        <v>429</v>
      </c>
      <c r="C9" s="240">
        <f>SUM(C3:C8)</f>
        <v>10509583.24</v>
      </c>
      <c r="D9" s="240">
        <f>SUM(D3:D8)</f>
        <v>1064583.32</v>
      </c>
      <c r="E9" s="240">
        <f aca="true" t="shared" si="1" ref="E9:L9">SUM(E3:E8)</f>
        <v>2108500.08</v>
      </c>
      <c r="F9" s="240">
        <f t="shared" si="1"/>
        <v>2108499.92</v>
      </c>
      <c r="G9" s="240">
        <f t="shared" si="1"/>
        <v>1436000.04</v>
      </c>
      <c r="H9" s="240">
        <f t="shared" si="1"/>
        <v>1436000.04</v>
      </c>
      <c r="I9" s="240">
        <f t="shared" si="1"/>
        <v>1415999.84</v>
      </c>
      <c r="J9" s="240">
        <f t="shared" si="1"/>
        <v>312000</v>
      </c>
      <c r="K9" s="240">
        <f t="shared" si="1"/>
        <v>312000</v>
      </c>
      <c r="L9" s="240">
        <f t="shared" si="1"/>
        <v>316000</v>
      </c>
    </row>
  </sheetData>
  <sheetProtection/>
  <mergeCells count="11">
    <mergeCell ref="A1:A2"/>
    <mergeCell ref="B1:B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rintOptions/>
  <pageMargins left="0.5118110236220472" right="0.5118110236220472" top="1.4960629921259843" bottom="0.5511811023622047" header="0.7480314960629921" footer="0.31496062992125984"/>
  <pageSetup firstPageNumber="59" useFirstPageNumber="1" horizontalDpi="600" verticalDpi="600" orientation="landscape" paperSize="9" r:id="rId1"/>
  <headerFooter>
    <oddHeader xml:space="preserve">&amp;L&amp;"Arial,Pogrubiony"INFORMACJA O PRZEBIEGU WYKONANIA
BUDŻETU GMINY PACZKÓW ZA I PÓŁROCZE 2010R.&amp;R&amp;8Zał. nr 14
Zobowiązania finansowe Gminy Paczków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8"/>
  <sheetViews>
    <sheetView showGridLines="0" zoomScale="115" zoomScaleNormal="115" zoomScalePageLayoutView="0" workbookViewId="0" topLeftCell="A1">
      <selection activeCell="I2" sqref="I2"/>
    </sheetView>
  </sheetViews>
  <sheetFormatPr defaultColWidth="8.00390625" defaultRowHeight="12.75"/>
  <cols>
    <col min="1" max="1" width="5.140625" style="38" bestFit="1" customWidth="1"/>
    <col min="2" max="2" width="7.57421875" style="38" bestFit="1" customWidth="1"/>
    <col min="3" max="3" width="4.421875" style="38" bestFit="1" customWidth="1"/>
    <col min="4" max="4" width="58.421875" style="35" bestFit="1" customWidth="1"/>
    <col min="5" max="6" width="13.00390625" style="35" bestFit="1" customWidth="1"/>
    <col min="7" max="7" width="7.421875" style="35" customWidth="1"/>
    <col min="8" max="8" width="12.00390625" style="35" bestFit="1" customWidth="1"/>
    <col min="9" max="9" width="7.57421875" style="35" customWidth="1"/>
    <col min="10" max="16384" width="8.00390625" style="35" customWidth="1"/>
  </cols>
  <sheetData>
    <row r="1" spans="1:9" ht="12">
      <c r="A1" s="249" t="s">
        <v>1</v>
      </c>
      <c r="B1" s="249" t="s">
        <v>2</v>
      </c>
      <c r="C1" s="249" t="s">
        <v>154</v>
      </c>
      <c r="D1" s="249" t="s">
        <v>3</v>
      </c>
      <c r="E1" s="250" t="s">
        <v>130</v>
      </c>
      <c r="F1" s="248" t="s">
        <v>292</v>
      </c>
      <c r="G1" s="248"/>
      <c r="H1" s="248"/>
      <c r="I1" s="248"/>
    </row>
    <row r="2" spans="1:9" ht="24">
      <c r="A2" s="249"/>
      <c r="B2" s="249"/>
      <c r="C2" s="249"/>
      <c r="D2" s="249"/>
      <c r="E2" s="251"/>
      <c r="F2" s="39" t="s">
        <v>203</v>
      </c>
      <c r="G2" s="39" t="s">
        <v>338</v>
      </c>
      <c r="H2" s="39" t="s">
        <v>204</v>
      </c>
      <c r="I2" s="39" t="s">
        <v>339</v>
      </c>
    </row>
    <row r="3" spans="1:9" s="112" customFormat="1" ht="11.25">
      <c r="A3" s="80">
        <v>1</v>
      </c>
      <c r="B3" s="80">
        <v>2</v>
      </c>
      <c r="C3" s="80">
        <v>3</v>
      </c>
      <c r="D3" s="80">
        <v>4</v>
      </c>
      <c r="E3" s="80">
        <v>5</v>
      </c>
      <c r="F3" s="73">
        <v>6</v>
      </c>
      <c r="G3" s="73">
        <v>7</v>
      </c>
      <c r="H3" s="73">
        <v>8</v>
      </c>
      <c r="I3" s="73">
        <v>9</v>
      </c>
    </row>
    <row r="4" spans="1:9" ht="12">
      <c r="A4" s="19">
        <v>10</v>
      </c>
      <c r="B4" s="20"/>
      <c r="C4" s="20"/>
      <c r="D4" s="12" t="s">
        <v>4</v>
      </c>
      <c r="E4" s="13">
        <v>220191</v>
      </c>
      <c r="F4" s="82">
        <f>F5+F7+F11</f>
        <v>209531.43</v>
      </c>
      <c r="G4" s="144">
        <f>F4/E4</f>
        <v>0.9515894382604193</v>
      </c>
      <c r="H4" s="82"/>
      <c r="I4" s="94"/>
    </row>
    <row r="5" spans="1:9" ht="12">
      <c r="A5" s="20"/>
      <c r="B5" s="21">
        <v>1009</v>
      </c>
      <c r="C5" s="20"/>
      <c r="D5" s="14" t="s">
        <v>51</v>
      </c>
      <c r="E5" s="15">
        <v>5000</v>
      </c>
      <c r="F5" s="83">
        <f>SUM(F6)</f>
        <v>0</v>
      </c>
      <c r="G5" s="145">
        <f>F5/E5*100</f>
        <v>0</v>
      </c>
      <c r="H5" s="83"/>
      <c r="I5" s="139"/>
    </row>
    <row r="6" spans="1:9" ht="12">
      <c r="A6" s="20"/>
      <c r="B6" s="20"/>
      <c r="C6" s="23">
        <v>4300</v>
      </c>
      <c r="D6" s="14" t="s">
        <v>52</v>
      </c>
      <c r="E6" s="15">
        <v>5000</v>
      </c>
      <c r="F6" s="83">
        <v>0</v>
      </c>
      <c r="G6" s="145">
        <f>F6/E6*100</f>
        <v>0</v>
      </c>
      <c r="H6" s="88"/>
      <c r="I6" s="139"/>
    </row>
    <row r="7" spans="1:9" ht="12">
      <c r="A7" s="20"/>
      <c r="B7" s="21">
        <v>1030</v>
      </c>
      <c r="C7" s="20"/>
      <c r="D7" s="14" t="s">
        <v>53</v>
      </c>
      <c r="E7" s="15">
        <v>15014</v>
      </c>
      <c r="F7" s="83">
        <f>SUM(F8:F10)</f>
        <v>9547.59</v>
      </c>
      <c r="G7" s="145">
        <f>F7/E7</f>
        <v>0.6359124816837618</v>
      </c>
      <c r="H7" s="83"/>
      <c r="I7" s="139"/>
    </row>
    <row r="8" spans="1:9" ht="12">
      <c r="A8" s="20"/>
      <c r="B8" s="20"/>
      <c r="C8" s="23">
        <v>2850</v>
      </c>
      <c r="D8" s="14" t="s">
        <v>293</v>
      </c>
      <c r="E8" s="15">
        <v>15000</v>
      </c>
      <c r="F8" s="83">
        <v>9534.49</v>
      </c>
      <c r="G8" s="145">
        <f>F8/E8</f>
        <v>0.6356326666666666</v>
      </c>
      <c r="H8" s="88"/>
      <c r="I8" s="139"/>
    </row>
    <row r="9" spans="1:9" ht="12">
      <c r="A9" s="20"/>
      <c r="B9" s="20"/>
      <c r="C9" s="20"/>
      <c r="D9" s="14" t="s">
        <v>294</v>
      </c>
      <c r="E9" s="16"/>
      <c r="F9" s="85"/>
      <c r="G9" s="145"/>
      <c r="H9" s="88"/>
      <c r="I9" s="139"/>
    </row>
    <row r="10" spans="1:9" ht="12">
      <c r="A10" s="20"/>
      <c r="B10" s="20"/>
      <c r="C10" s="23">
        <v>4580</v>
      </c>
      <c r="D10" s="14" t="s">
        <v>33</v>
      </c>
      <c r="E10" s="15">
        <v>14</v>
      </c>
      <c r="F10" s="83">
        <v>13.1</v>
      </c>
      <c r="G10" s="145">
        <f>F10/E10</f>
        <v>0.9357142857142857</v>
      </c>
      <c r="H10" s="88"/>
      <c r="I10" s="139"/>
    </row>
    <row r="11" spans="1:9" ht="12">
      <c r="A11" s="20"/>
      <c r="B11" s="21">
        <v>1095</v>
      </c>
      <c r="C11" s="20"/>
      <c r="D11" s="14" t="s">
        <v>5</v>
      </c>
      <c r="E11" s="15">
        <v>200177</v>
      </c>
      <c r="F11" s="83">
        <f>SUM(F12:F16)</f>
        <v>199983.84</v>
      </c>
      <c r="G11" s="145">
        <f aca="true" t="shared" si="0" ref="G11:G19">F11/E11</f>
        <v>0.9990350539772301</v>
      </c>
      <c r="H11" s="83"/>
      <c r="I11" s="139"/>
    </row>
    <row r="12" spans="1:9" ht="12">
      <c r="A12" s="20"/>
      <c r="B12" s="20"/>
      <c r="C12" s="23">
        <v>4010</v>
      </c>
      <c r="D12" s="14" t="s">
        <v>67</v>
      </c>
      <c r="E12" s="15">
        <v>3321</v>
      </c>
      <c r="F12" s="83">
        <v>3129.06</v>
      </c>
      <c r="G12" s="145">
        <f t="shared" si="0"/>
        <v>0.9422041553748871</v>
      </c>
      <c r="H12" s="88"/>
      <c r="I12" s="139"/>
    </row>
    <row r="13" spans="1:9" ht="12">
      <c r="A13" s="20"/>
      <c r="B13" s="20"/>
      <c r="C13" s="23">
        <v>4110</v>
      </c>
      <c r="D13" s="14" t="s">
        <v>68</v>
      </c>
      <c r="E13" s="15">
        <v>505</v>
      </c>
      <c r="F13" s="83">
        <v>504.45</v>
      </c>
      <c r="G13" s="145">
        <f t="shared" si="0"/>
        <v>0.9989108910891089</v>
      </c>
      <c r="H13" s="88"/>
      <c r="I13" s="139"/>
    </row>
    <row r="14" spans="1:9" ht="12">
      <c r="A14" s="20"/>
      <c r="B14" s="20"/>
      <c r="C14" s="23">
        <v>4120</v>
      </c>
      <c r="D14" s="14" t="s">
        <v>69</v>
      </c>
      <c r="E14" s="15">
        <v>81</v>
      </c>
      <c r="F14" s="83">
        <v>81.36</v>
      </c>
      <c r="G14" s="145">
        <f t="shared" si="0"/>
        <v>1.0044444444444445</v>
      </c>
      <c r="H14" s="88"/>
      <c r="I14" s="139"/>
    </row>
    <row r="15" spans="1:9" ht="12">
      <c r="A15" s="20"/>
      <c r="B15" s="20"/>
      <c r="C15" s="23">
        <v>4210</v>
      </c>
      <c r="D15" s="14" t="s">
        <v>54</v>
      </c>
      <c r="E15" s="15">
        <v>900</v>
      </c>
      <c r="F15" s="83">
        <v>900</v>
      </c>
      <c r="G15" s="145">
        <f t="shared" si="0"/>
        <v>1</v>
      </c>
      <c r="H15" s="88"/>
      <c r="I15" s="139"/>
    </row>
    <row r="16" spans="1:9" ht="12">
      <c r="A16" s="20"/>
      <c r="B16" s="20"/>
      <c r="C16" s="23">
        <v>4430</v>
      </c>
      <c r="D16" s="14" t="s">
        <v>61</v>
      </c>
      <c r="E16" s="15">
        <v>195370</v>
      </c>
      <c r="F16" s="83">
        <v>195368.97</v>
      </c>
      <c r="G16" s="145">
        <f t="shared" si="0"/>
        <v>0.9999947279520909</v>
      </c>
      <c r="H16" s="88"/>
      <c r="I16" s="139"/>
    </row>
    <row r="17" spans="1:9" ht="12">
      <c r="A17" s="24">
        <v>400</v>
      </c>
      <c r="B17" s="20"/>
      <c r="C17" s="20"/>
      <c r="D17" s="12" t="s">
        <v>55</v>
      </c>
      <c r="E17" s="13">
        <v>164100</v>
      </c>
      <c r="F17" s="82">
        <f>F18</f>
        <v>5490</v>
      </c>
      <c r="G17" s="144">
        <f t="shared" si="0"/>
        <v>0.03345521023765996</v>
      </c>
      <c r="H17" s="82">
        <f>H18</f>
        <v>0</v>
      </c>
      <c r="I17" s="138">
        <f>H17/E17*100</f>
        <v>0</v>
      </c>
    </row>
    <row r="18" spans="1:9" ht="12">
      <c r="A18" s="20"/>
      <c r="B18" s="25">
        <v>40002</v>
      </c>
      <c r="C18" s="20"/>
      <c r="D18" s="14" t="s">
        <v>56</v>
      </c>
      <c r="E18" s="15">
        <v>164100</v>
      </c>
      <c r="F18" s="83">
        <f>F19+F20</f>
        <v>5490</v>
      </c>
      <c r="G18" s="145">
        <f t="shared" si="0"/>
        <v>0.03345521023765996</v>
      </c>
      <c r="H18" s="83">
        <f>H19+H20</f>
        <v>0</v>
      </c>
      <c r="I18" s="139">
        <f>H18/E18*100</f>
        <v>0</v>
      </c>
    </row>
    <row r="19" spans="1:9" ht="12">
      <c r="A19" s="20"/>
      <c r="B19" s="20"/>
      <c r="C19" s="23">
        <v>4210</v>
      </c>
      <c r="D19" s="14" t="s">
        <v>54</v>
      </c>
      <c r="E19" s="15">
        <v>5500</v>
      </c>
      <c r="F19" s="83">
        <v>5490</v>
      </c>
      <c r="G19" s="145">
        <f t="shared" si="0"/>
        <v>0.9981818181818182</v>
      </c>
      <c r="H19" s="88"/>
      <c r="I19" s="139"/>
    </row>
    <row r="20" spans="1:9" ht="12">
      <c r="A20" s="20"/>
      <c r="B20" s="20"/>
      <c r="C20" s="23">
        <v>6050</v>
      </c>
      <c r="D20" s="14" t="s">
        <v>57</v>
      </c>
      <c r="E20" s="15">
        <v>158600</v>
      </c>
      <c r="F20" s="83"/>
      <c r="G20" s="145"/>
      <c r="H20" s="83">
        <v>0</v>
      </c>
      <c r="I20" s="139">
        <f>H20/E20*100</f>
        <v>0</v>
      </c>
    </row>
    <row r="21" spans="1:9" ht="12">
      <c r="A21" s="24">
        <v>600</v>
      </c>
      <c r="B21" s="20"/>
      <c r="C21" s="20"/>
      <c r="D21" s="12" t="s">
        <v>6</v>
      </c>
      <c r="E21" s="13">
        <v>985494</v>
      </c>
      <c r="F21" s="82">
        <f>F22+F25+F30</f>
        <v>62236.979999999996</v>
      </c>
      <c r="G21" s="144">
        <f>F21/E21*100</f>
        <v>6.315307855755591</v>
      </c>
      <c r="H21" s="82">
        <f>H22+H25+H30</f>
        <v>370691.47</v>
      </c>
      <c r="I21" s="138">
        <f>H21/E21</f>
        <v>0.37614787101697217</v>
      </c>
    </row>
    <row r="22" spans="1:9" ht="12">
      <c r="A22" s="20"/>
      <c r="B22" s="25">
        <v>60014</v>
      </c>
      <c r="C22" s="20"/>
      <c r="D22" s="14" t="s">
        <v>295</v>
      </c>
      <c r="E22" s="15">
        <v>100000</v>
      </c>
      <c r="F22" s="83">
        <f>F23</f>
        <v>0</v>
      </c>
      <c r="G22" s="145">
        <f>F22/E22*100</f>
        <v>0</v>
      </c>
      <c r="H22" s="83"/>
      <c r="I22" s="139"/>
    </row>
    <row r="23" spans="1:9" ht="12">
      <c r="A23" s="20"/>
      <c r="B23" s="20"/>
      <c r="C23" s="23">
        <v>2320</v>
      </c>
      <c r="D23" s="14" t="s">
        <v>169</v>
      </c>
      <c r="E23" s="15">
        <v>100000</v>
      </c>
      <c r="F23" s="83">
        <v>0</v>
      </c>
      <c r="G23" s="145">
        <f>F23/E23*100</f>
        <v>0</v>
      </c>
      <c r="H23" s="83"/>
      <c r="I23" s="139"/>
    </row>
    <row r="24" spans="1:9" ht="12">
      <c r="A24" s="20"/>
      <c r="B24" s="20"/>
      <c r="C24" s="20"/>
      <c r="D24" s="14" t="s">
        <v>215</v>
      </c>
      <c r="E24" s="16"/>
      <c r="F24" s="83"/>
      <c r="G24" s="145"/>
      <c r="H24" s="88"/>
      <c r="I24" s="139"/>
    </row>
    <row r="25" spans="1:9" ht="12">
      <c r="A25" s="20"/>
      <c r="B25" s="25">
        <v>60016</v>
      </c>
      <c r="C25" s="20"/>
      <c r="D25" s="14" t="s">
        <v>7</v>
      </c>
      <c r="E25" s="15">
        <v>801970</v>
      </c>
      <c r="F25" s="83">
        <f>SUM(F26:F29)</f>
        <v>55430</v>
      </c>
      <c r="G25" s="145">
        <f>F25/E25</f>
        <v>0.06911729865206928</v>
      </c>
      <c r="H25" s="83">
        <f>SUM(H26:H29)</f>
        <v>370691.47</v>
      </c>
      <c r="I25" s="139">
        <f>H25/E25</f>
        <v>0.4622261057146776</v>
      </c>
    </row>
    <row r="26" spans="1:9" ht="12">
      <c r="A26" s="20"/>
      <c r="B26" s="20"/>
      <c r="C26" s="23">
        <v>4210</v>
      </c>
      <c r="D26" s="14" t="s">
        <v>54</v>
      </c>
      <c r="E26" s="15">
        <v>28150</v>
      </c>
      <c r="F26" s="83">
        <v>24150</v>
      </c>
      <c r="G26" s="145">
        <f>F26/E26</f>
        <v>0.8579040852575488</v>
      </c>
      <c r="H26" s="88"/>
      <c r="I26" s="139"/>
    </row>
    <row r="27" spans="1:9" ht="12">
      <c r="A27" s="20"/>
      <c r="B27" s="20"/>
      <c r="C27" s="23">
        <v>4270</v>
      </c>
      <c r="D27" s="14" t="s">
        <v>58</v>
      </c>
      <c r="E27" s="15">
        <v>85364</v>
      </c>
      <c r="F27" s="83">
        <v>23960</v>
      </c>
      <c r="G27" s="145">
        <f>F27/E27</f>
        <v>0.28068038048826205</v>
      </c>
      <c r="H27" s="88"/>
      <c r="I27" s="139"/>
    </row>
    <row r="28" spans="1:9" ht="12">
      <c r="A28" s="20"/>
      <c r="B28" s="20"/>
      <c r="C28" s="23">
        <v>4300</v>
      </c>
      <c r="D28" s="14" t="s">
        <v>52</v>
      </c>
      <c r="E28" s="15">
        <v>74000</v>
      </c>
      <c r="F28" s="85">
        <v>7320</v>
      </c>
      <c r="G28" s="145">
        <f>F28/E28</f>
        <v>0.09891891891891892</v>
      </c>
      <c r="H28" s="88"/>
      <c r="I28" s="139"/>
    </row>
    <row r="29" spans="1:9" ht="12">
      <c r="A29" s="20"/>
      <c r="B29" s="20"/>
      <c r="C29" s="23">
        <v>6050</v>
      </c>
      <c r="D29" s="14" t="s">
        <v>57</v>
      </c>
      <c r="E29" s="15">
        <v>614456</v>
      </c>
      <c r="F29" s="83"/>
      <c r="G29" s="145"/>
      <c r="H29" s="83">
        <v>370691.47</v>
      </c>
      <c r="I29" s="139">
        <f>H29/E29</f>
        <v>0.6032839942973948</v>
      </c>
    </row>
    <row r="30" spans="1:9" ht="12">
      <c r="A30" s="20"/>
      <c r="B30" s="25">
        <v>60078</v>
      </c>
      <c r="C30" s="20"/>
      <c r="D30" s="14" t="s">
        <v>296</v>
      </c>
      <c r="E30" s="15">
        <v>83524</v>
      </c>
      <c r="F30" s="83">
        <f>SUM(F31:F37)</f>
        <v>6806.98</v>
      </c>
      <c r="G30" s="145">
        <f>F30/E30*100</f>
        <v>8.149729419089123</v>
      </c>
      <c r="H30" s="83">
        <f>SUM(H31:H37)</f>
        <v>0</v>
      </c>
      <c r="I30" s="139">
        <f>H30/E30*100</f>
        <v>0</v>
      </c>
    </row>
    <row r="31" spans="1:9" ht="12">
      <c r="A31" s="20"/>
      <c r="B31" s="20"/>
      <c r="C31" s="23">
        <v>2310</v>
      </c>
      <c r="D31" s="14" t="s">
        <v>297</v>
      </c>
      <c r="E31" s="15">
        <v>3000</v>
      </c>
      <c r="F31" s="83">
        <v>0</v>
      </c>
      <c r="G31" s="145">
        <f>F31/E31*100</f>
        <v>0</v>
      </c>
      <c r="H31" s="88"/>
      <c r="I31" s="139"/>
    </row>
    <row r="32" spans="1:9" ht="12">
      <c r="A32" s="20"/>
      <c r="B32" s="20"/>
      <c r="C32" s="20"/>
      <c r="D32" s="14" t="s">
        <v>215</v>
      </c>
      <c r="E32" s="16"/>
      <c r="F32" s="83"/>
      <c r="G32" s="145"/>
      <c r="H32" s="88"/>
      <c r="I32" s="139"/>
    </row>
    <row r="33" spans="1:9" ht="12">
      <c r="A33" s="20"/>
      <c r="B33" s="20"/>
      <c r="C33" s="23">
        <v>4210</v>
      </c>
      <c r="D33" s="14" t="s">
        <v>54</v>
      </c>
      <c r="E33" s="15">
        <v>2700</v>
      </c>
      <c r="F33" s="83">
        <v>1694.98</v>
      </c>
      <c r="G33" s="145">
        <f aca="true" t="shared" si="1" ref="G33:G47">F33/E33</f>
        <v>0.6277703703703704</v>
      </c>
      <c r="H33" s="88"/>
      <c r="I33" s="139"/>
    </row>
    <row r="34" spans="1:9" ht="12">
      <c r="A34" s="20"/>
      <c r="B34" s="20"/>
      <c r="C34" s="23">
        <v>4220</v>
      </c>
      <c r="D34" s="14" t="s">
        <v>85</v>
      </c>
      <c r="E34" s="15">
        <v>380</v>
      </c>
      <c r="F34" s="83">
        <v>0</v>
      </c>
      <c r="G34" s="145">
        <f t="shared" si="1"/>
        <v>0</v>
      </c>
      <c r="H34" s="88"/>
      <c r="I34" s="139"/>
    </row>
    <row r="35" spans="1:9" ht="12">
      <c r="A35" s="20"/>
      <c r="B35" s="20"/>
      <c r="C35" s="23">
        <v>4270</v>
      </c>
      <c r="D35" s="14" t="s">
        <v>58</v>
      </c>
      <c r="E35" s="15">
        <v>27145</v>
      </c>
      <c r="F35" s="83">
        <v>0</v>
      </c>
      <c r="G35" s="145">
        <f t="shared" si="1"/>
        <v>0</v>
      </c>
      <c r="H35" s="88"/>
      <c r="I35" s="139"/>
    </row>
    <row r="36" spans="1:9" ht="12">
      <c r="A36" s="20"/>
      <c r="B36" s="20"/>
      <c r="C36" s="23">
        <v>4300</v>
      </c>
      <c r="D36" s="14" t="s">
        <v>52</v>
      </c>
      <c r="E36" s="15">
        <v>12920</v>
      </c>
      <c r="F36" s="83">
        <v>5112</v>
      </c>
      <c r="G36" s="145">
        <f t="shared" si="1"/>
        <v>0.3956656346749226</v>
      </c>
      <c r="H36" s="88"/>
      <c r="I36" s="139"/>
    </row>
    <row r="37" spans="1:9" ht="12">
      <c r="A37" s="20"/>
      <c r="B37" s="20"/>
      <c r="C37" s="23">
        <v>6050</v>
      </c>
      <c r="D37" s="14" t="s">
        <v>57</v>
      </c>
      <c r="E37" s="15">
        <v>37379</v>
      </c>
      <c r="F37" s="83"/>
      <c r="G37" s="145"/>
      <c r="H37" s="88">
        <v>0</v>
      </c>
      <c r="I37" s="139">
        <f>H37/E37*100</f>
        <v>0</v>
      </c>
    </row>
    <row r="38" spans="1:9" ht="12">
      <c r="A38" s="24">
        <v>700</v>
      </c>
      <c r="B38" s="20"/>
      <c r="C38" s="20"/>
      <c r="D38" s="12" t="s">
        <v>8</v>
      </c>
      <c r="E38" s="13">
        <v>1259855</v>
      </c>
      <c r="F38" s="82">
        <f>F39</f>
        <v>614006.26</v>
      </c>
      <c r="G38" s="144">
        <f t="shared" si="1"/>
        <v>0.4873626409388382</v>
      </c>
      <c r="H38" s="82">
        <f>H39</f>
        <v>0</v>
      </c>
      <c r="I38" s="138">
        <f>H38/E38*100</f>
        <v>0</v>
      </c>
    </row>
    <row r="39" spans="1:9" ht="12">
      <c r="A39" s="20"/>
      <c r="B39" s="25">
        <v>70005</v>
      </c>
      <c r="C39" s="20"/>
      <c r="D39" s="14" t="s">
        <v>9</v>
      </c>
      <c r="E39" s="15">
        <v>1259855</v>
      </c>
      <c r="F39" s="83">
        <f>SUM(F40:F49)</f>
        <v>614006.26</v>
      </c>
      <c r="G39" s="145">
        <f t="shared" si="1"/>
        <v>0.4873626409388382</v>
      </c>
      <c r="H39" s="83">
        <f>SUM(H40:H49)</f>
        <v>0</v>
      </c>
      <c r="I39" s="139">
        <f>H39/E39*100</f>
        <v>0</v>
      </c>
    </row>
    <row r="40" spans="1:9" ht="12">
      <c r="A40" s="20"/>
      <c r="B40" s="20"/>
      <c r="C40" s="23">
        <v>3020</v>
      </c>
      <c r="D40" s="14" t="s">
        <v>298</v>
      </c>
      <c r="E40" s="15">
        <v>3000</v>
      </c>
      <c r="F40" s="83">
        <v>1632</v>
      </c>
      <c r="G40" s="145">
        <f t="shared" si="1"/>
        <v>0.544</v>
      </c>
      <c r="H40" s="88"/>
      <c r="I40" s="139"/>
    </row>
    <row r="41" spans="1:9" ht="12">
      <c r="A41" s="20"/>
      <c r="B41" s="20"/>
      <c r="C41" s="23">
        <v>4260</v>
      </c>
      <c r="D41" s="14" t="s">
        <v>59</v>
      </c>
      <c r="E41" s="15">
        <v>40000</v>
      </c>
      <c r="F41" s="83">
        <v>12509.62</v>
      </c>
      <c r="G41" s="145">
        <f t="shared" si="1"/>
        <v>0.31274050000000003</v>
      </c>
      <c r="H41" s="88"/>
      <c r="I41" s="139"/>
    </row>
    <row r="42" spans="1:9" ht="12">
      <c r="A42" s="20"/>
      <c r="B42" s="20"/>
      <c r="C42" s="23">
        <v>4270</v>
      </c>
      <c r="D42" s="14" t="s">
        <v>58</v>
      </c>
      <c r="E42" s="15">
        <v>444500</v>
      </c>
      <c r="F42" s="83">
        <v>238145.24</v>
      </c>
      <c r="G42" s="145">
        <f t="shared" si="1"/>
        <v>0.5357598200224971</v>
      </c>
      <c r="H42" s="88"/>
      <c r="I42" s="139"/>
    </row>
    <row r="43" spans="1:9" ht="12">
      <c r="A43" s="20"/>
      <c r="B43" s="20"/>
      <c r="C43" s="23">
        <v>4300</v>
      </c>
      <c r="D43" s="14" t="s">
        <v>52</v>
      </c>
      <c r="E43" s="15">
        <v>103750</v>
      </c>
      <c r="F43" s="83">
        <v>51830.88</v>
      </c>
      <c r="G43" s="145">
        <f t="shared" si="1"/>
        <v>0.4995747469879518</v>
      </c>
      <c r="H43" s="88"/>
      <c r="I43" s="139"/>
    </row>
    <row r="44" spans="1:9" ht="12">
      <c r="A44" s="20"/>
      <c r="B44" s="20"/>
      <c r="C44" s="23">
        <v>4400</v>
      </c>
      <c r="D44" s="14" t="s">
        <v>205</v>
      </c>
      <c r="E44" s="15">
        <v>568605</v>
      </c>
      <c r="F44" s="83">
        <v>302365.89</v>
      </c>
      <c r="G44" s="145">
        <f t="shared" si="1"/>
        <v>0.5317679056638616</v>
      </c>
      <c r="H44" s="88"/>
      <c r="I44" s="139"/>
    </row>
    <row r="45" spans="1:9" ht="12">
      <c r="A45" s="20"/>
      <c r="B45" s="20"/>
      <c r="C45" s="20"/>
      <c r="D45" s="14" t="s">
        <v>166</v>
      </c>
      <c r="E45" s="16"/>
      <c r="F45" s="83"/>
      <c r="G45" s="145"/>
      <c r="H45" s="88"/>
      <c r="I45" s="139"/>
    </row>
    <row r="46" spans="1:9" ht="12">
      <c r="A46" s="20"/>
      <c r="B46" s="20"/>
      <c r="C46" s="23">
        <v>4520</v>
      </c>
      <c r="D46" s="14" t="s">
        <v>62</v>
      </c>
      <c r="E46" s="15">
        <v>15000</v>
      </c>
      <c r="F46" s="83">
        <v>7522.63</v>
      </c>
      <c r="G46" s="145">
        <f t="shared" si="1"/>
        <v>0.5015086666666667</v>
      </c>
      <c r="H46" s="88"/>
      <c r="I46" s="139"/>
    </row>
    <row r="47" spans="1:9" ht="12">
      <c r="A47" s="20"/>
      <c r="B47" s="20"/>
      <c r="C47" s="23">
        <v>4600</v>
      </c>
      <c r="D47" s="14" t="s">
        <v>299</v>
      </c>
      <c r="E47" s="15">
        <v>16911</v>
      </c>
      <c r="F47" s="83">
        <v>0</v>
      </c>
      <c r="G47" s="145">
        <f t="shared" si="1"/>
        <v>0</v>
      </c>
      <c r="H47" s="88"/>
      <c r="I47" s="139"/>
    </row>
    <row r="48" spans="1:9" ht="12">
      <c r="A48" s="20"/>
      <c r="B48" s="20"/>
      <c r="C48" s="20"/>
      <c r="D48" s="14" t="s">
        <v>300</v>
      </c>
      <c r="E48" s="16"/>
      <c r="F48" s="83"/>
      <c r="G48" s="145"/>
      <c r="H48" s="88"/>
      <c r="I48" s="139"/>
    </row>
    <row r="49" spans="1:9" ht="12">
      <c r="A49" s="20"/>
      <c r="B49" s="20"/>
      <c r="C49" s="23">
        <v>6050</v>
      </c>
      <c r="D49" s="14" t="s">
        <v>57</v>
      </c>
      <c r="E49" s="15">
        <v>68089</v>
      </c>
      <c r="F49" s="83"/>
      <c r="G49" s="145"/>
      <c r="H49" s="88">
        <v>0</v>
      </c>
      <c r="I49" s="139">
        <f>H49/E49*100</f>
        <v>0</v>
      </c>
    </row>
    <row r="50" spans="1:9" ht="12">
      <c r="A50" s="24">
        <v>710</v>
      </c>
      <c r="B50" s="20"/>
      <c r="C50" s="20"/>
      <c r="D50" s="12" t="s">
        <v>63</v>
      </c>
      <c r="E50" s="13">
        <v>99040</v>
      </c>
      <c r="F50" s="82">
        <f>F51+F53+F55</f>
        <v>7490.9</v>
      </c>
      <c r="G50" s="144">
        <f aca="true" t="shared" si="2" ref="G50:G113">F50/E50</f>
        <v>0.07563509693053311</v>
      </c>
      <c r="H50" s="82">
        <f>H51+H53+H55</f>
        <v>0</v>
      </c>
      <c r="I50" s="138">
        <f>H50/E50*100</f>
        <v>0</v>
      </c>
    </row>
    <row r="51" spans="1:9" ht="12">
      <c r="A51" s="20"/>
      <c r="B51" s="25">
        <v>71004</v>
      </c>
      <c r="C51" s="20"/>
      <c r="D51" s="14" t="s">
        <v>64</v>
      </c>
      <c r="E51" s="15">
        <v>15000</v>
      </c>
      <c r="F51" s="83">
        <f>F52</f>
        <v>3294</v>
      </c>
      <c r="G51" s="145">
        <f t="shared" si="2"/>
        <v>0.2196</v>
      </c>
      <c r="H51" s="83"/>
      <c r="I51" s="139"/>
    </row>
    <row r="52" spans="1:9" ht="12">
      <c r="A52" s="20"/>
      <c r="B52" s="20"/>
      <c r="C52" s="23">
        <v>4300</v>
      </c>
      <c r="D52" s="14" t="s">
        <v>52</v>
      </c>
      <c r="E52" s="15">
        <v>15000</v>
      </c>
      <c r="F52" s="83">
        <v>3294</v>
      </c>
      <c r="G52" s="145">
        <f t="shared" si="2"/>
        <v>0.2196</v>
      </c>
      <c r="H52" s="88"/>
      <c r="I52" s="139"/>
    </row>
    <row r="53" spans="1:9" ht="12">
      <c r="A53" s="20"/>
      <c r="B53" s="25">
        <v>71013</v>
      </c>
      <c r="C53" s="20"/>
      <c r="D53" s="14" t="s">
        <v>65</v>
      </c>
      <c r="E53" s="15">
        <v>25000</v>
      </c>
      <c r="F53" s="83">
        <f>F54</f>
        <v>4196.9</v>
      </c>
      <c r="G53" s="145">
        <f t="shared" si="2"/>
        <v>0.167876</v>
      </c>
      <c r="H53" s="83"/>
      <c r="I53" s="139"/>
    </row>
    <row r="54" spans="1:9" ht="12">
      <c r="A54" s="20"/>
      <c r="B54" s="20"/>
      <c r="C54" s="23">
        <v>4300</v>
      </c>
      <c r="D54" s="14" t="s">
        <v>52</v>
      </c>
      <c r="E54" s="15">
        <v>25000</v>
      </c>
      <c r="F54" s="83">
        <v>4196.9</v>
      </c>
      <c r="G54" s="145">
        <f t="shared" si="2"/>
        <v>0.167876</v>
      </c>
      <c r="H54" s="88"/>
      <c r="I54" s="139"/>
    </row>
    <row r="55" spans="1:9" ht="12">
      <c r="A55" s="20"/>
      <c r="B55" s="25">
        <v>71035</v>
      </c>
      <c r="C55" s="20"/>
      <c r="D55" s="14" t="s">
        <v>66</v>
      </c>
      <c r="E55" s="15">
        <v>59040</v>
      </c>
      <c r="F55" s="83"/>
      <c r="G55" s="145"/>
      <c r="H55" s="83">
        <f>H56</f>
        <v>0</v>
      </c>
      <c r="I55" s="139">
        <f>H55/E55*100</f>
        <v>0</v>
      </c>
    </row>
    <row r="56" spans="1:9" ht="12">
      <c r="A56" s="20"/>
      <c r="B56" s="20"/>
      <c r="C56" s="23">
        <v>6050</v>
      </c>
      <c r="D56" s="14" t="s">
        <v>57</v>
      </c>
      <c r="E56" s="15">
        <v>59040</v>
      </c>
      <c r="F56" s="83"/>
      <c r="G56" s="145"/>
      <c r="H56" s="88">
        <v>0</v>
      </c>
      <c r="I56" s="139">
        <f>H56/E56*100</f>
        <v>0</v>
      </c>
    </row>
    <row r="57" spans="1:9" ht="12">
      <c r="A57" s="24">
        <v>750</v>
      </c>
      <c r="B57" s="20"/>
      <c r="C57" s="20"/>
      <c r="D57" s="12" t="s">
        <v>10</v>
      </c>
      <c r="E57" s="13">
        <v>3499267</v>
      </c>
      <c r="F57" s="82">
        <f>F58+F62+F65+F70+F101+F109</f>
        <v>1920419.04</v>
      </c>
      <c r="G57" s="144">
        <f t="shared" si="2"/>
        <v>0.5488060899611261</v>
      </c>
      <c r="H57" s="82"/>
      <c r="I57" s="138"/>
    </row>
    <row r="58" spans="1:9" ht="12">
      <c r="A58" s="20"/>
      <c r="B58" s="25">
        <v>75011</v>
      </c>
      <c r="C58" s="20"/>
      <c r="D58" s="14" t="s">
        <v>11</v>
      </c>
      <c r="E58" s="15">
        <v>101850</v>
      </c>
      <c r="F58" s="83">
        <f>SUM(F59:F61)</f>
        <v>50928</v>
      </c>
      <c r="G58" s="145">
        <f t="shared" si="2"/>
        <v>0.5000294550810015</v>
      </c>
      <c r="H58" s="83"/>
      <c r="I58" s="139"/>
    </row>
    <row r="59" spans="1:9" ht="12">
      <c r="A59" s="20"/>
      <c r="B59" s="20"/>
      <c r="C59" s="23">
        <v>4010</v>
      </c>
      <c r="D59" s="14" t="s">
        <v>67</v>
      </c>
      <c r="E59" s="15">
        <v>86580</v>
      </c>
      <c r="F59" s="83">
        <v>40621.62</v>
      </c>
      <c r="G59" s="145">
        <f t="shared" si="2"/>
        <v>0.4691801801801802</v>
      </c>
      <c r="H59" s="88"/>
      <c r="I59" s="139"/>
    </row>
    <row r="60" spans="1:9" ht="12">
      <c r="A60" s="20"/>
      <c r="B60" s="20"/>
      <c r="C60" s="23">
        <v>4110</v>
      </c>
      <c r="D60" s="14" t="s">
        <v>68</v>
      </c>
      <c r="E60" s="15">
        <v>13150</v>
      </c>
      <c r="F60" s="83">
        <v>9704.93</v>
      </c>
      <c r="G60" s="145">
        <f t="shared" si="2"/>
        <v>0.7380174904942965</v>
      </c>
      <c r="H60" s="88"/>
      <c r="I60" s="139"/>
    </row>
    <row r="61" spans="1:9" ht="12">
      <c r="A61" s="20"/>
      <c r="B61" s="20"/>
      <c r="C61" s="23">
        <v>4120</v>
      </c>
      <c r="D61" s="14" t="s">
        <v>69</v>
      </c>
      <c r="E61" s="15">
        <v>2120</v>
      </c>
      <c r="F61" s="83">
        <v>601.45</v>
      </c>
      <c r="G61" s="145">
        <f t="shared" si="2"/>
        <v>0.28370283018867926</v>
      </c>
      <c r="H61" s="88"/>
      <c r="I61" s="139"/>
    </row>
    <row r="62" spans="1:9" ht="12">
      <c r="A62" s="20"/>
      <c r="B62" s="25">
        <v>75020</v>
      </c>
      <c r="C62" s="20"/>
      <c r="D62" s="14" t="s">
        <v>264</v>
      </c>
      <c r="E62" s="15">
        <v>13529</v>
      </c>
      <c r="F62" s="83">
        <f>F63</f>
        <v>13528.44</v>
      </c>
      <c r="G62" s="145">
        <f t="shared" si="2"/>
        <v>0.9999586074358785</v>
      </c>
      <c r="H62" s="83"/>
      <c r="I62" s="139"/>
    </row>
    <row r="63" spans="1:9" ht="12">
      <c r="A63" s="20"/>
      <c r="B63" s="20"/>
      <c r="C63" s="23">
        <v>2320</v>
      </c>
      <c r="D63" s="14" t="s">
        <v>169</v>
      </c>
      <c r="E63" s="15">
        <v>13529</v>
      </c>
      <c r="F63" s="83">
        <v>13528.44</v>
      </c>
      <c r="G63" s="145">
        <f t="shared" si="2"/>
        <v>0.9999586074358785</v>
      </c>
      <c r="H63" s="88"/>
      <c r="I63" s="139"/>
    </row>
    <row r="64" spans="1:9" ht="12">
      <c r="A64" s="20"/>
      <c r="B64" s="20"/>
      <c r="C64" s="20"/>
      <c r="D64" s="14" t="s">
        <v>215</v>
      </c>
      <c r="E64" s="16"/>
      <c r="F64" s="83"/>
      <c r="G64" s="145"/>
      <c r="H64" s="88"/>
      <c r="I64" s="139"/>
    </row>
    <row r="65" spans="1:9" ht="12">
      <c r="A65" s="20"/>
      <c r="B65" s="25">
        <v>75022</v>
      </c>
      <c r="C65" s="20"/>
      <c r="D65" s="14" t="s">
        <v>70</v>
      </c>
      <c r="E65" s="15">
        <v>127737</v>
      </c>
      <c r="F65" s="85">
        <f>SUM(F66:F69)</f>
        <v>58890.86</v>
      </c>
      <c r="G65" s="145">
        <f t="shared" si="2"/>
        <v>0.46103212068547095</v>
      </c>
      <c r="H65" s="85"/>
      <c r="I65" s="139"/>
    </row>
    <row r="66" spans="1:9" ht="12">
      <c r="A66" s="20"/>
      <c r="B66" s="20"/>
      <c r="C66" s="23">
        <v>3030</v>
      </c>
      <c r="D66" s="14" t="s">
        <v>132</v>
      </c>
      <c r="E66" s="15">
        <v>118217</v>
      </c>
      <c r="F66" s="83">
        <v>58391.16</v>
      </c>
      <c r="G66" s="145">
        <f t="shared" si="2"/>
        <v>0.4939320063950194</v>
      </c>
      <c r="H66" s="88"/>
      <c r="I66" s="139"/>
    </row>
    <row r="67" spans="1:9" ht="12">
      <c r="A67" s="20"/>
      <c r="B67" s="20"/>
      <c r="C67" s="23">
        <v>4210</v>
      </c>
      <c r="D67" s="14" t="s">
        <v>54</v>
      </c>
      <c r="E67" s="15">
        <v>2020</v>
      </c>
      <c r="F67" s="83">
        <v>100</v>
      </c>
      <c r="G67" s="145">
        <f t="shared" si="2"/>
        <v>0.04950495049504951</v>
      </c>
      <c r="H67" s="88"/>
      <c r="I67" s="139"/>
    </row>
    <row r="68" spans="1:9" ht="12">
      <c r="A68" s="20"/>
      <c r="B68" s="20"/>
      <c r="C68" s="23">
        <v>4220</v>
      </c>
      <c r="D68" s="14" t="s">
        <v>85</v>
      </c>
      <c r="E68" s="15">
        <v>1500</v>
      </c>
      <c r="F68" s="83">
        <v>399.7</v>
      </c>
      <c r="G68" s="145">
        <f t="shared" si="2"/>
        <v>0.2664666666666667</v>
      </c>
      <c r="H68" s="88"/>
      <c r="I68" s="139"/>
    </row>
    <row r="69" spans="1:9" ht="12">
      <c r="A69" s="20"/>
      <c r="B69" s="20"/>
      <c r="C69" s="23">
        <v>4300</v>
      </c>
      <c r="D69" s="14" t="s">
        <v>52</v>
      </c>
      <c r="E69" s="15">
        <v>6000</v>
      </c>
      <c r="F69" s="83">
        <v>0</v>
      </c>
      <c r="G69" s="145">
        <f t="shared" si="2"/>
        <v>0</v>
      </c>
      <c r="H69" s="88"/>
      <c r="I69" s="139"/>
    </row>
    <row r="70" spans="1:9" ht="12">
      <c r="A70" s="20"/>
      <c r="B70" s="25">
        <v>75023</v>
      </c>
      <c r="C70" s="20"/>
      <c r="D70" s="14" t="s">
        <v>71</v>
      </c>
      <c r="E70" s="15">
        <v>3062263</v>
      </c>
      <c r="F70" s="83">
        <f>SUM(F71:F100)</f>
        <v>1680760.4100000001</v>
      </c>
      <c r="G70" s="145">
        <f t="shared" si="2"/>
        <v>0.548862200927876</v>
      </c>
      <c r="H70" s="83"/>
      <c r="I70" s="139"/>
    </row>
    <row r="71" spans="1:9" ht="12">
      <c r="A71" s="20"/>
      <c r="B71" s="20"/>
      <c r="C71" s="23">
        <v>3020</v>
      </c>
      <c r="D71" s="14" t="s">
        <v>298</v>
      </c>
      <c r="E71" s="15">
        <v>40000</v>
      </c>
      <c r="F71" s="83">
        <v>18449.11</v>
      </c>
      <c r="G71" s="145">
        <f t="shared" si="2"/>
        <v>0.46122775</v>
      </c>
      <c r="H71" s="88"/>
      <c r="I71" s="139"/>
    </row>
    <row r="72" spans="1:9" ht="12">
      <c r="A72" s="20"/>
      <c r="B72" s="20"/>
      <c r="C72" s="23">
        <v>4010</v>
      </c>
      <c r="D72" s="14" t="s">
        <v>67</v>
      </c>
      <c r="E72" s="15">
        <v>1749236</v>
      </c>
      <c r="F72" s="85">
        <v>878728.88</v>
      </c>
      <c r="G72" s="145">
        <f t="shared" si="2"/>
        <v>0.5023501002723475</v>
      </c>
      <c r="H72" s="88"/>
      <c r="I72" s="139"/>
    </row>
    <row r="73" spans="1:9" ht="12">
      <c r="A73" s="20"/>
      <c r="B73" s="20"/>
      <c r="C73" s="23">
        <v>4040</v>
      </c>
      <c r="D73" s="14" t="s">
        <v>72</v>
      </c>
      <c r="E73" s="15">
        <v>145815</v>
      </c>
      <c r="F73" s="83">
        <v>145814.86</v>
      </c>
      <c r="G73" s="145">
        <f t="shared" si="2"/>
        <v>0.9999990398792991</v>
      </c>
      <c r="H73" s="88"/>
      <c r="I73" s="139"/>
    </row>
    <row r="74" spans="1:9" ht="12">
      <c r="A74" s="20"/>
      <c r="B74" s="20"/>
      <c r="C74" s="23">
        <v>4110</v>
      </c>
      <c r="D74" s="14" t="s">
        <v>68</v>
      </c>
      <c r="E74" s="15">
        <v>291352</v>
      </c>
      <c r="F74" s="83">
        <v>145444.03</v>
      </c>
      <c r="G74" s="145">
        <f t="shared" si="2"/>
        <v>0.49920381531618113</v>
      </c>
      <c r="H74" s="88"/>
      <c r="I74" s="139"/>
    </row>
    <row r="75" spans="1:9" ht="12">
      <c r="A75" s="20"/>
      <c r="B75" s="20"/>
      <c r="C75" s="23">
        <v>4120</v>
      </c>
      <c r="D75" s="14" t="s">
        <v>69</v>
      </c>
      <c r="E75" s="15">
        <v>66261</v>
      </c>
      <c r="F75" s="83">
        <v>21536.66</v>
      </c>
      <c r="G75" s="145">
        <f t="shared" si="2"/>
        <v>0.325027693515039</v>
      </c>
      <c r="H75" s="88"/>
      <c r="I75" s="139"/>
    </row>
    <row r="76" spans="1:9" ht="12">
      <c r="A76" s="20"/>
      <c r="B76" s="20"/>
      <c r="C76" s="23">
        <v>4140</v>
      </c>
      <c r="D76" s="14" t="s">
        <v>73</v>
      </c>
      <c r="E76" s="15">
        <v>60000</v>
      </c>
      <c r="F76" s="83">
        <v>42516</v>
      </c>
      <c r="G76" s="145">
        <f t="shared" si="2"/>
        <v>0.7086</v>
      </c>
      <c r="H76" s="88"/>
      <c r="I76" s="139"/>
    </row>
    <row r="77" spans="1:9" ht="12">
      <c r="A77" s="20"/>
      <c r="B77" s="20"/>
      <c r="C77" s="23">
        <v>4170</v>
      </c>
      <c r="D77" s="14" t="s">
        <v>74</v>
      </c>
      <c r="E77" s="15">
        <v>50000</v>
      </c>
      <c r="F77" s="83">
        <v>25908</v>
      </c>
      <c r="G77" s="145">
        <f t="shared" si="2"/>
        <v>0.51816</v>
      </c>
      <c r="H77" s="88"/>
      <c r="I77" s="139"/>
    </row>
    <row r="78" spans="1:9" ht="12">
      <c r="A78" s="20"/>
      <c r="B78" s="20"/>
      <c r="C78" s="23">
        <v>4210</v>
      </c>
      <c r="D78" s="14" t="s">
        <v>54</v>
      </c>
      <c r="E78" s="15">
        <v>128527</v>
      </c>
      <c r="F78" s="83">
        <v>72520.58</v>
      </c>
      <c r="G78" s="145">
        <f t="shared" si="2"/>
        <v>0.5642439331813549</v>
      </c>
      <c r="H78" s="88"/>
      <c r="I78" s="139"/>
    </row>
    <row r="79" spans="1:9" ht="12">
      <c r="A79" s="20"/>
      <c r="B79" s="20"/>
      <c r="C79" s="23">
        <v>4260</v>
      </c>
      <c r="D79" s="14" t="s">
        <v>59</v>
      </c>
      <c r="E79" s="15">
        <v>92000</v>
      </c>
      <c r="F79" s="83">
        <v>47394.04</v>
      </c>
      <c r="G79" s="145">
        <f t="shared" si="2"/>
        <v>0.5151526086956522</v>
      </c>
      <c r="H79" s="88"/>
      <c r="I79" s="139"/>
    </row>
    <row r="80" spans="1:9" ht="12">
      <c r="A80" s="20"/>
      <c r="B80" s="20"/>
      <c r="C80" s="23">
        <v>4270</v>
      </c>
      <c r="D80" s="14" t="s">
        <v>58</v>
      </c>
      <c r="E80" s="15">
        <v>10000</v>
      </c>
      <c r="F80" s="83">
        <v>7000</v>
      </c>
      <c r="G80" s="145">
        <f t="shared" si="2"/>
        <v>0.7</v>
      </c>
      <c r="H80" s="88"/>
      <c r="I80" s="139"/>
    </row>
    <row r="81" spans="1:9" ht="12">
      <c r="A81" s="20"/>
      <c r="B81" s="20"/>
      <c r="C81" s="23">
        <v>4280</v>
      </c>
      <c r="D81" s="14" t="s">
        <v>75</v>
      </c>
      <c r="E81" s="15">
        <v>7000</v>
      </c>
      <c r="F81" s="83">
        <v>5750</v>
      </c>
      <c r="G81" s="145">
        <f t="shared" si="2"/>
        <v>0.8214285714285714</v>
      </c>
      <c r="H81" s="88"/>
      <c r="I81" s="139"/>
    </row>
    <row r="82" spans="1:9" ht="12">
      <c r="A82" s="20"/>
      <c r="B82" s="20"/>
      <c r="C82" s="23">
        <v>4300</v>
      </c>
      <c r="D82" s="14" t="s">
        <v>52</v>
      </c>
      <c r="E82" s="15">
        <v>164000</v>
      </c>
      <c r="F82" s="83">
        <v>95914.88</v>
      </c>
      <c r="G82" s="145">
        <f t="shared" si="2"/>
        <v>0.5848468292682927</v>
      </c>
      <c r="H82" s="88"/>
      <c r="I82" s="139"/>
    </row>
    <row r="83" spans="1:9" ht="12">
      <c r="A83" s="20"/>
      <c r="B83" s="20"/>
      <c r="C83" s="23">
        <v>4350</v>
      </c>
      <c r="D83" s="14" t="s">
        <v>301</v>
      </c>
      <c r="E83" s="15">
        <v>7500</v>
      </c>
      <c r="F83" s="83">
        <v>4638.01</v>
      </c>
      <c r="G83" s="145">
        <f t="shared" si="2"/>
        <v>0.6184013333333334</v>
      </c>
      <c r="H83" s="88"/>
      <c r="I83" s="139"/>
    </row>
    <row r="84" spans="1:9" ht="12">
      <c r="A84" s="20"/>
      <c r="B84" s="20"/>
      <c r="C84" s="23">
        <v>4360</v>
      </c>
      <c r="D84" s="14" t="s">
        <v>302</v>
      </c>
      <c r="E84" s="15">
        <v>8200</v>
      </c>
      <c r="F84" s="83">
        <v>3549.7</v>
      </c>
      <c r="G84" s="145">
        <f t="shared" si="2"/>
        <v>0.432890243902439</v>
      </c>
      <c r="H84" s="88"/>
      <c r="I84" s="139"/>
    </row>
    <row r="85" spans="1:9" ht="12">
      <c r="A85" s="20"/>
      <c r="B85" s="20"/>
      <c r="C85" s="20"/>
      <c r="D85" s="14" t="s">
        <v>303</v>
      </c>
      <c r="E85" s="16"/>
      <c r="F85" s="83"/>
      <c r="G85" s="145"/>
      <c r="H85" s="88"/>
      <c r="I85" s="139"/>
    </row>
    <row r="86" spans="1:9" ht="12">
      <c r="A86" s="20"/>
      <c r="B86" s="20"/>
      <c r="C86" s="23">
        <v>4370</v>
      </c>
      <c r="D86" s="14" t="s">
        <v>304</v>
      </c>
      <c r="E86" s="15">
        <v>20000</v>
      </c>
      <c r="F86" s="83">
        <v>8747.79</v>
      </c>
      <c r="G86" s="145">
        <f t="shared" si="2"/>
        <v>0.43738950000000004</v>
      </c>
      <c r="H86" s="88"/>
      <c r="I86" s="139"/>
    </row>
    <row r="87" spans="1:9" ht="12">
      <c r="A87" s="20"/>
      <c r="B87" s="20"/>
      <c r="C87" s="20"/>
      <c r="D87" s="14" t="s">
        <v>305</v>
      </c>
      <c r="E87" s="16"/>
      <c r="F87" s="83"/>
      <c r="G87" s="145"/>
      <c r="H87" s="88"/>
      <c r="I87" s="139"/>
    </row>
    <row r="88" spans="1:9" ht="12">
      <c r="A88" s="20"/>
      <c r="B88" s="20"/>
      <c r="C88" s="23">
        <v>4400</v>
      </c>
      <c r="D88" s="14" t="s">
        <v>205</v>
      </c>
      <c r="E88" s="15">
        <v>30920</v>
      </c>
      <c r="F88" s="83">
        <v>16043.76</v>
      </c>
      <c r="G88" s="145">
        <f t="shared" si="2"/>
        <v>0.5188796895213454</v>
      </c>
      <c r="H88" s="88"/>
      <c r="I88" s="139"/>
    </row>
    <row r="89" spans="1:9" ht="12">
      <c r="A89" s="20"/>
      <c r="B89" s="20"/>
      <c r="C89" s="20"/>
      <c r="D89" s="14" t="s">
        <v>166</v>
      </c>
      <c r="E89" s="16"/>
      <c r="F89" s="85"/>
      <c r="G89" s="145"/>
      <c r="H89" s="88"/>
      <c r="I89" s="139"/>
    </row>
    <row r="90" spans="1:9" ht="12">
      <c r="A90" s="20"/>
      <c r="B90" s="20"/>
      <c r="C90" s="23">
        <v>4410</v>
      </c>
      <c r="D90" s="14" t="s">
        <v>60</v>
      </c>
      <c r="E90" s="15">
        <v>35000</v>
      </c>
      <c r="F90" s="83">
        <v>21784.97</v>
      </c>
      <c r="G90" s="145">
        <f t="shared" si="2"/>
        <v>0.6224277142857143</v>
      </c>
      <c r="H90" s="88"/>
      <c r="I90" s="139"/>
    </row>
    <row r="91" spans="1:9" ht="12">
      <c r="A91" s="20"/>
      <c r="B91" s="20"/>
      <c r="C91" s="23">
        <v>4420</v>
      </c>
      <c r="D91" s="14" t="s">
        <v>76</v>
      </c>
      <c r="E91" s="15">
        <v>2000</v>
      </c>
      <c r="F91" s="83">
        <v>0</v>
      </c>
      <c r="G91" s="145">
        <f t="shared" si="2"/>
        <v>0</v>
      </c>
      <c r="H91" s="88"/>
      <c r="I91" s="139"/>
    </row>
    <row r="92" spans="1:9" ht="12">
      <c r="A92" s="20"/>
      <c r="B92" s="20"/>
      <c r="C92" s="23">
        <v>4430</v>
      </c>
      <c r="D92" s="14" t="s">
        <v>61</v>
      </c>
      <c r="E92" s="15">
        <v>5150</v>
      </c>
      <c r="F92" s="83">
        <v>5150</v>
      </c>
      <c r="G92" s="145">
        <f t="shared" si="2"/>
        <v>1</v>
      </c>
      <c r="H92" s="88"/>
      <c r="I92" s="139"/>
    </row>
    <row r="93" spans="1:9" ht="12">
      <c r="A93" s="20"/>
      <c r="B93" s="20"/>
      <c r="C93" s="23">
        <v>4440</v>
      </c>
      <c r="D93" s="14" t="s">
        <v>77</v>
      </c>
      <c r="E93" s="15">
        <v>83789</v>
      </c>
      <c r="F93" s="83">
        <v>71500</v>
      </c>
      <c r="G93" s="145">
        <f t="shared" si="2"/>
        <v>0.8533339698528446</v>
      </c>
      <c r="H93" s="88"/>
      <c r="I93" s="139"/>
    </row>
    <row r="94" spans="1:9" ht="12">
      <c r="A94" s="20"/>
      <c r="B94" s="20"/>
      <c r="C94" s="23">
        <v>4570</v>
      </c>
      <c r="D94" s="14" t="s">
        <v>306</v>
      </c>
      <c r="E94" s="15">
        <v>5190</v>
      </c>
      <c r="F94" s="83">
        <v>5190</v>
      </c>
      <c r="G94" s="145">
        <f t="shared" si="2"/>
        <v>1</v>
      </c>
      <c r="H94" s="88"/>
      <c r="I94" s="139"/>
    </row>
    <row r="95" spans="1:9" ht="12">
      <c r="A95" s="20"/>
      <c r="B95" s="20"/>
      <c r="C95" s="23">
        <v>4580</v>
      </c>
      <c r="D95" s="14" t="s">
        <v>33</v>
      </c>
      <c r="E95" s="15">
        <v>23</v>
      </c>
      <c r="F95" s="83">
        <v>22.5</v>
      </c>
      <c r="G95" s="145">
        <f t="shared" si="2"/>
        <v>0.9782608695652174</v>
      </c>
      <c r="H95" s="88"/>
      <c r="I95" s="139"/>
    </row>
    <row r="96" spans="1:9" ht="12">
      <c r="A96" s="20"/>
      <c r="B96" s="20"/>
      <c r="C96" s="23">
        <v>4610</v>
      </c>
      <c r="D96" s="14" t="s">
        <v>139</v>
      </c>
      <c r="E96" s="15">
        <v>300</v>
      </c>
      <c r="F96" s="83">
        <v>300</v>
      </c>
      <c r="G96" s="145">
        <f t="shared" si="2"/>
        <v>1</v>
      </c>
      <c r="H96" s="88"/>
      <c r="I96" s="139"/>
    </row>
    <row r="97" spans="1:9" ht="12">
      <c r="A97" s="20"/>
      <c r="B97" s="20"/>
      <c r="C97" s="23">
        <v>4700</v>
      </c>
      <c r="D97" s="14" t="s">
        <v>136</v>
      </c>
      <c r="E97" s="15">
        <v>20000</v>
      </c>
      <c r="F97" s="83">
        <v>9761</v>
      </c>
      <c r="G97" s="145">
        <f t="shared" si="2"/>
        <v>0.48805</v>
      </c>
      <c r="H97" s="88"/>
      <c r="I97" s="139"/>
    </row>
    <row r="98" spans="1:9" ht="12">
      <c r="A98" s="20"/>
      <c r="B98" s="20"/>
      <c r="C98" s="23">
        <v>4740</v>
      </c>
      <c r="D98" s="14" t="s">
        <v>206</v>
      </c>
      <c r="E98" s="15">
        <v>10000</v>
      </c>
      <c r="F98" s="83">
        <v>6032.82</v>
      </c>
      <c r="G98" s="145">
        <f t="shared" si="2"/>
        <v>0.603282</v>
      </c>
      <c r="H98" s="88"/>
      <c r="I98" s="139"/>
    </row>
    <row r="99" spans="1:9" ht="12">
      <c r="A99" s="20"/>
      <c r="B99" s="20"/>
      <c r="C99" s="20"/>
      <c r="D99" s="14" t="s">
        <v>167</v>
      </c>
      <c r="E99" s="16"/>
      <c r="F99" s="83"/>
      <c r="G99" s="145"/>
      <c r="H99" s="88"/>
      <c r="I99" s="139"/>
    </row>
    <row r="100" spans="1:9" ht="12">
      <c r="A100" s="20"/>
      <c r="B100" s="20"/>
      <c r="C100" s="23">
        <v>4750</v>
      </c>
      <c r="D100" s="14" t="s">
        <v>137</v>
      </c>
      <c r="E100" s="15">
        <v>30000</v>
      </c>
      <c r="F100" s="83">
        <v>21062.82</v>
      </c>
      <c r="G100" s="145">
        <f t="shared" si="2"/>
        <v>0.702094</v>
      </c>
      <c r="H100" s="88"/>
      <c r="I100" s="139"/>
    </row>
    <row r="101" spans="1:9" ht="12">
      <c r="A101" s="20"/>
      <c r="B101" s="25">
        <v>75075</v>
      </c>
      <c r="C101" s="20"/>
      <c r="D101" s="14" t="s">
        <v>138</v>
      </c>
      <c r="E101" s="15">
        <v>119300</v>
      </c>
      <c r="F101" s="83">
        <f>SUM(F102:F108)</f>
        <v>82086.19</v>
      </c>
      <c r="G101" s="145">
        <f t="shared" si="2"/>
        <v>0.6880652975691535</v>
      </c>
      <c r="H101" s="83"/>
      <c r="I101" s="139"/>
    </row>
    <row r="102" spans="1:9" ht="12">
      <c r="A102" s="20"/>
      <c r="B102" s="20"/>
      <c r="C102" s="23">
        <v>4210</v>
      </c>
      <c r="D102" s="14" t="s">
        <v>54</v>
      </c>
      <c r="E102" s="15">
        <v>23900</v>
      </c>
      <c r="F102" s="83">
        <v>5158.91</v>
      </c>
      <c r="G102" s="145">
        <f t="shared" si="2"/>
        <v>0.21585397489539748</v>
      </c>
      <c r="H102" s="88"/>
      <c r="I102" s="139"/>
    </row>
    <row r="103" spans="1:9" ht="12">
      <c r="A103" s="20"/>
      <c r="B103" s="20"/>
      <c r="C103" s="23">
        <v>4260</v>
      </c>
      <c r="D103" s="14" t="s">
        <v>59</v>
      </c>
      <c r="E103" s="15">
        <v>6000</v>
      </c>
      <c r="F103" s="83">
        <v>2799.33</v>
      </c>
      <c r="G103" s="145">
        <f t="shared" si="2"/>
        <v>0.466555</v>
      </c>
      <c r="H103" s="88"/>
      <c r="I103" s="139"/>
    </row>
    <row r="104" spans="1:9" ht="12">
      <c r="A104" s="20"/>
      <c r="B104" s="20"/>
      <c r="C104" s="23">
        <v>4300</v>
      </c>
      <c r="D104" s="14" t="s">
        <v>52</v>
      </c>
      <c r="E104" s="15">
        <v>70000</v>
      </c>
      <c r="F104" s="83">
        <v>65149.42</v>
      </c>
      <c r="G104" s="145">
        <f t="shared" si="2"/>
        <v>0.9307059999999999</v>
      </c>
      <c r="H104" s="88"/>
      <c r="I104" s="139"/>
    </row>
    <row r="105" spans="1:9" ht="12">
      <c r="A105" s="20"/>
      <c r="B105" s="20"/>
      <c r="C105" s="23">
        <v>4350</v>
      </c>
      <c r="D105" s="14" t="s">
        <v>301</v>
      </c>
      <c r="E105" s="15">
        <v>1500</v>
      </c>
      <c r="F105" s="83">
        <v>444.01</v>
      </c>
      <c r="G105" s="145">
        <f t="shared" si="2"/>
        <v>0.29600666666666664</v>
      </c>
      <c r="H105" s="88"/>
      <c r="I105" s="139"/>
    </row>
    <row r="106" spans="1:9" ht="12">
      <c r="A106" s="20"/>
      <c r="B106" s="20"/>
      <c r="C106" s="23">
        <v>4370</v>
      </c>
      <c r="D106" s="14" t="s">
        <v>304</v>
      </c>
      <c r="E106" s="15">
        <v>1400</v>
      </c>
      <c r="F106" s="83">
        <v>151.52</v>
      </c>
      <c r="G106" s="145">
        <f t="shared" si="2"/>
        <v>0.10822857142857144</v>
      </c>
      <c r="H106" s="88"/>
      <c r="I106" s="139"/>
    </row>
    <row r="107" spans="1:9" ht="12">
      <c r="A107" s="20"/>
      <c r="B107" s="20"/>
      <c r="C107" s="20"/>
      <c r="D107" s="14" t="s">
        <v>305</v>
      </c>
      <c r="E107" s="16"/>
      <c r="F107" s="83"/>
      <c r="G107" s="145"/>
      <c r="H107" s="88"/>
      <c r="I107" s="139"/>
    </row>
    <row r="108" spans="1:9" ht="12">
      <c r="A108" s="20"/>
      <c r="B108" s="20"/>
      <c r="C108" s="23">
        <v>4430</v>
      </c>
      <c r="D108" s="14" t="s">
        <v>61</v>
      </c>
      <c r="E108" s="15">
        <v>16500</v>
      </c>
      <c r="F108" s="83">
        <v>8383</v>
      </c>
      <c r="G108" s="145">
        <f t="shared" si="2"/>
        <v>0.5080606060606061</v>
      </c>
      <c r="H108" s="88"/>
      <c r="I108" s="139"/>
    </row>
    <row r="109" spans="1:9" ht="12">
      <c r="A109" s="20"/>
      <c r="B109" s="25">
        <v>75095</v>
      </c>
      <c r="C109" s="20"/>
      <c r="D109" s="14" t="s">
        <v>5</v>
      </c>
      <c r="E109" s="15">
        <v>74588</v>
      </c>
      <c r="F109" s="83">
        <f>SUM(F110:F115)</f>
        <v>34225.14000000001</v>
      </c>
      <c r="G109" s="145">
        <f t="shared" si="2"/>
        <v>0.45885584812570396</v>
      </c>
      <c r="H109" s="83"/>
      <c r="I109" s="139"/>
    </row>
    <row r="110" spans="1:9" ht="12">
      <c r="A110" s="20"/>
      <c r="B110" s="20"/>
      <c r="C110" s="23">
        <v>3030</v>
      </c>
      <c r="D110" s="14" t="s">
        <v>132</v>
      </c>
      <c r="E110" s="15">
        <v>28800</v>
      </c>
      <c r="F110" s="83">
        <v>14400</v>
      </c>
      <c r="G110" s="145">
        <f t="shared" si="2"/>
        <v>0.5</v>
      </c>
      <c r="H110" s="88"/>
      <c r="I110" s="139"/>
    </row>
    <row r="111" spans="1:9" ht="12">
      <c r="A111" s="20"/>
      <c r="B111" s="20"/>
      <c r="C111" s="23">
        <v>4210</v>
      </c>
      <c r="D111" s="14" t="s">
        <v>54</v>
      </c>
      <c r="E111" s="15">
        <v>24844</v>
      </c>
      <c r="F111" s="85">
        <v>11328.12</v>
      </c>
      <c r="G111" s="145">
        <f t="shared" si="2"/>
        <v>0.4559700531315408</v>
      </c>
      <c r="H111" s="88"/>
      <c r="I111" s="139"/>
    </row>
    <row r="112" spans="1:9" ht="12">
      <c r="A112" s="20"/>
      <c r="B112" s="20"/>
      <c r="C112" s="23">
        <v>4220</v>
      </c>
      <c r="D112" s="14" t="s">
        <v>85</v>
      </c>
      <c r="E112" s="15">
        <v>1887</v>
      </c>
      <c r="F112" s="83">
        <v>199.92</v>
      </c>
      <c r="G112" s="145">
        <f t="shared" si="2"/>
        <v>0.10594594594594593</v>
      </c>
      <c r="H112" s="88"/>
      <c r="I112" s="139"/>
    </row>
    <row r="113" spans="1:9" ht="12">
      <c r="A113" s="20"/>
      <c r="B113" s="20"/>
      <c r="C113" s="23">
        <v>4260</v>
      </c>
      <c r="D113" s="14" t="s">
        <v>59</v>
      </c>
      <c r="E113" s="15">
        <v>9760</v>
      </c>
      <c r="F113" s="83">
        <v>6947.69</v>
      </c>
      <c r="G113" s="145">
        <f t="shared" si="2"/>
        <v>0.7118534836065573</v>
      </c>
      <c r="H113" s="88"/>
      <c r="I113" s="139"/>
    </row>
    <row r="114" spans="1:9" ht="12">
      <c r="A114" s="20"/>
      <c r="B114" s="20"/>
      <c r="C114" s="23">
        <v>4270</v>
      </c>
      <c r="D114" s="14" t="s">
        <v>58</v>
      </c>
      <c r="E114" s="15">
        <v>2500</v>
      </c>
      <c r="F114" s="83">
        <v>0</v>
      </c>
      <c r="G114" s="145">
        <f aca="true" t="shared" si="3" ref="G114:G152">F114/E114</f>
        <v>0</v>
      </c>
      <c r="H114" s="88"/>
      <c r="I114" s="139"/>
    </row>
    <row r="115" spans="1:9" ht="12">
      <c r="A115" s="20"/>
      <c r="B115" s="20"/>
      <c r="C115" s="23">
        <v>4300</v>
      </c>
      <c r="D115" s="14" t="s">
        <v>52</v>
      </c>
      <c r="E115" s="15">
        <v>6797</v>
      </c>
      <c r="F115" s="83">
        <v>1349.41</v>
      </c>
      <c r="G115" s="145">
        <f t="shared" si="3"/>
        <v>0.19853023392673239</v>
      </c>
      <c r="H115" s="88"/>
      <c r="I115" s="139"/>
    </row>
    <row r="116" spans="1:9" ht="12">
      <c r="A116" s="24">
        <v>751</v>
      </c>
      <c r="B116" s="20"/>
      <c r="C116" s="20"/>
      <c r="D116" s="12" t="s">
        <v>188</v>
      </c>
      <c r="E116" s="13">
        <v>55992</v>
      </c>
      <c r="F116" s="82">
        <f>F118+F123</f>
        <v>25818.14</v>
      </c>
      <c r="G116" s="144">
        <f t="shared" si="3"/>
        <v>0.46110408629804256</v>
      </c>
      <c r="H116" s="82"/>
      <c r="I116" s="138"/>
    </row>
    <row r="117" spans="1:9" ht="12">
      <c r="A117" s="20"/>
      <c r="B117" s="20"/>
      <c r="C117" s="20"/>
      <c r="D117" s="12" t="s">
        <v>189</v>
      </c>
      <c r="E117" s="16"/>
      <c r="F117" s="83"/>
      <c r="G117" s="145"/>
      <c r="H117" s="88"/>
      <c r="I117" s="139"/>
    </row>
    <row r="118" spans="1:9" ht="12">
      <c r="A118" s="20"/>
      <c r="B118" s="25">
        <v>75101</v>
      </c>
      <c r="C118" s="20"/>
      <c r="D118" s="14" t="s">
        <v>188</v>
      </c>
      <c r="E118" s="15">
        <v>2282</v>
      </c>
      <c r="F118" s="83">
        <f>SUM(F119:F122)</f>
        <v>402.34000000000003</v>
      </c>
      <c r="G118" s="145">
        <f t="shared" si="3"/>
        <v>0.1763102541630149</v>
      </c>
      <c r="H118" s="83"/>
      <c r="I118" s="139"/>
    </row>
    <row r="119" spans="1:9" ht="12">
      <c r="A119" s="20"/>
      <c r="B119" s="20"/>
      <c r="C119" s="23">
        <v>4110</v>
      </c>
      <c r="D119" s="14" t="s">
        <v>68</v>
      </c>
      <c r="E119" s="15">
        <v>220</v>
      </c>
      <c r="F119" s="83">
        <v>51.96</v>
      </c>
      <c r="G119" s="145">
        <f t="shared" si="3"/>
        <v>0.2361818181818182</v>
      </c>
      <c r="H119" s="88"/>
      <c r="I119" s="139"/>
    </row>
    <row r="120" spans="1:9" ht="12">
      <c r="A120" s="20"/>
      <c r="B120" s="20"/>
      <c r="C120" s="23">
        <v>4120</v>
      </c>
      <c r="D120" s="14" t="s">
        <v>69</v>
      </c>
      <c r="E120" s="15">
        <v>20</v>
      </c>
      <c r="F120" s="83">
        <v>8.38</v>
      </c>
      <c r="G120" s="145">
        <f t="shared" si="3"/>
        <v>0.41900000000000004</v>
      </c>
      <c r="H120" s="88"/>
      <c r="I120" s="139"/>
    </row>
    <row r="121" spans="1:9" ht="12">
      <c r="A121" s="20"/>
      <c r="B121" s="20"/>
      <c r="C121" s="23">
        <v>4170</v>
      </c>
      <c r="D121" s="14" t="s">
        <v>74</v>
      </c>
      <c r="E121" s="15">
        <v>1370</v>
      </c>
      <c r="F121" s="83">
        <v>342</v>
      </c>
      <c r="G121" s="145">
        <f t="shared" si="3"/>
        <v>0.24963503649635035</v>
      </c>
      <c r="H121" s="88"/>
      <c r="I121" s="139"/>
    </row>
    <row r="122" spans="1:9" ht="12">
      <c r="A122" s="20"/>
      <c r="B122" s="20"/>
      <c r="C122" s="23">
        <v>4210</v>
      </c>
      <c r="D122" s="14" t="s">
        <v>54</v>
      </c>
      <c r="E122" s="15">
        <v>672</v>
      </c>
      <c r="F122" s="83">
        <v>0</v>
      </c>
      <c r="G122" s="145">
        <f t="shared" si="3"/>
        <v>0</v>
      </c>
      <c r="H122" s="88"/>
      <c r="I122" s="139"/>
    </row>
    <row r="123" spans="1:9" ht="12">
      <c r="A123" s="20"/>
      <c r="B123" s="25">
        <v>75107</v>
      </c>
      <c r="C123" s="20"/>
      <c r="D123" s="14" t="s">
        <v>268</v>
      </c>
      <c r="E123" s="15">
        <v>53710</v>
      </c>
      <c r="F123" s="83">
        <f>SUM(F124:F133)</f>
        <v>25415.8</v>
      </c>
      <c r="G123" s="145">
        <f t="shared" si="3"/>
        <v>0.47320424501954944</v>
      </c>
      <c r="H123" s="83"/>
      <c r="I123" s="139"/>
    </row>
    <row r="124" spans="1:9" ht="12">
      <c r="A124" s="20"/>
      <c r="B124" s="20"/>
      <c r="C124" s="23">
        <v>3030</v>
      </c>
      <c r="D124" s="14" t="s">
        <v>132</v>
      </c>
      <c r="E124" s="15">
        <v>32220</v>
      </c>
      <c r="F124" s="83">
        <v>15975</v>
      </c>
      <c r="G124" s="145">
        <f t="shared" si="3"/>
        <v>0.4958100558659218</v>
      </c>
      <c r="H124" s="88"/>
      <c r="I124" s="139"/>
    </row>
    <row r="125" spans="1:9" ht="12">
      <c r="A125" s="20"/>
      <c r="B125" s="20"/>
      <c r="C125" s="23">
        <v>4110</v>
      </c>
      <c r="D125" s="14" t="s">
        <v>68</v>
      </c>
      <c r="E125" s="15">
        <v>1288</v>
      </c>
      <c r="F125" s="83">
        <v>0</v>
      </c>
      <c r="G125" s="145">
        <f t="shared" si="3"/>
        <v>0</v>
      </c>
      <c r="H125" s="88"/>
      <c r="I125" s="139"/>
    </row>
    <row r="126" spans="1:9" ht="12">
      <c r="A126" s="20"/>
      <c r="B126" s="20"/>
      <c r="C126" s="23">
        <v>4120</v>
      </c>
      <c r="D126" s="14" t="s">
        <v>69</v>
      </c>
      <c r="E126" s="15">
        <v>208</v>
      </c>
      <c r="F126" s="83">
        <v>0</v>
      </c>
      <c r="G126" s="145">
        <f t="shared" si="3"/>
        <v>0</v>
      </c>
      <c r="H126" s="88"/>
      <c r="I126" s="139"/>
    </row>
    <row r="127" spans="1:9" ht="12">
      <c r="A127" s="20"/>
      <c r="B127" s="20"/>
      <c r="C127" s="23">
        <v>4170</v>
      </c>
      <c r="D127" s="14" t="s">
        <v>74</v>
      </c>
      <c r="E127" s="15">
        <v>10200</v>
      </c>
      <c r="F127" s="83">
        <v>4611.24</v>
      </c>
      <c r="G127" s="145">
        <f t="shared" si="3"/>
        <v>0.45208235294117644</v>
      </c>
      <c r="H127" s="88"/>
      <c r="I127" s="139"/>
    </row>
    <row r="128" spans="1:9" ht="12">
      <c r="A128" s="20"/>
      <c r="B128" s="20"/>
      <c r="C128" s="23">
        <v>4210</v>
      </c>
      <c r="D128" s="14" t="s">
        <v>54</v>
      </c>
      <c r="E128" s="15">
        <v>5466</v>
      </c>
      <c r="F128" s="83">
        <v>2870.7</v>
      </c>
      <c r="G128" s="145">
        <f t="shared" si="3"/>
        <v>0.5251920965971459</v>
      </c>
      <c r="H128" s="88"/>
      <c r="I128" s="139"/>
    </row>
    <row r="129" spans="1:9" ht="12">
      <c r="A129" s="20"/>
      <c r="B129" s="20"/>
      <c r="C129" s="23">
        <v>4300</v>
      </c>
      <c r="D129" s="14" t="s">
        <v>52</v>
      </c>
      <c r="E129" s="15">
        <v>500</v>
      </c>
      <c r="F129" s="83">
        <v>230</v>
      </c>
      <c r="G129" s="145">
        <f t="shared" si="3"/>
        <v>0.46</v>
      </c>
      <c r="H129" s="88"/>
      <c r="I129" s="139"/>
    </row>
    <row r="130" spans="1:9" ht="12">
      <c r="A130" s="20"/>
      <c r="B130" s="20"/>
      <c r="C130" s="23">
        <v>4410</v>
      </c>
      <c r="D130" s="14" t="s">
        <v>60</v>
      </c>
      <c r="E130" s="15">
        <v>938</v>
      </c>
      <c r="F130" s="83">
        <v>403.2</v>
      </c>
      <c r="G130" s="145">
        <f t="shared" si="3"/>
        <v>0.4298507462686567</v>
      </c>
      <c r="H130" s="88"/>
      <c r="I130" s="139"/>
    </row>
    <row r="131" spans="1:9" ht="12">
      <c r="A131" s="20"/>
      <c r="B131" s="20"/>
      <c r="C131" s="23">
        <v>4740</v>
      </c>
      <c r="D131" s="14" t="s">
        <v>206</v>
      </c>
      <c r="E131" s="15">
        <v>900</v>
      </c>
      <c r="F131" s="83">
        <v>0</v>
      </c>
      <c r="G131" s="145">
        <f t="shared" si="3"/>
        <v>0</v>
      </c>
      <c r="H131" s="88"/>
      <c r="I131" s="139"/>
    </row>
    <row r="132" spans="1:9" ht="12">
      <c r="A132" s="20"/>
      <c r="B132" s="20"/>
      <c r="C132" s="20"/>
      <c r="D132" s="14" t="s">
        <v>167</v>
      </c>
      <c r="E132" s="16"/>
      <c r="F132" s="83"/>
      <c r="G132" s="145"/>
      <c r="H132" s="88"/>
      <c r="I132" s="139"/>
    </row>
    <row r="133" spans="1:9" ht="12">
      <c r="A133" s="20"/>
      <c r="B133" s="20"/>
      <c r="C133" s="23">
        <v>4750</v>
      </c>
      <c r="D133" s="14" t="s">
        <v>137</v>
      </c>
      <c r="E133" s="15">
        <v>1990</v>
      </c>
      <c r="F133" s="83">
        <v>1325.66</v>
      </c>
      <c r="G133" s="145">
        <f t="shared" si="3"/>
        <v>0.6661608040201006</v>
      </c>
      <c r="H133" s="88"/>
      <c r="I133" s="139"/>
    </row>
    <row r="134" spans="1:9" ht="12">
      <c r="A134" s="24">
        <v>752</v>
      </c>
      <c r="B134" s="20"/>
      <c r="C134" s="20"/>
      <c r="D134" s="12" t="s">
        <v>143</v>
      </c>
      <c r="E134" s="13">
        <v>500</v>
      </c>
      <c r="F134" s="82">
        <f>F135</f>
        <v>0</v>
      </c>
      <c r="G134" s="144">
        <f>F134/E134*100</f>
        <v>0</v>
      </c>
      <c r="H134" s="82"/>
      <c r="I134" s="138"/>
    </row>
    <row r="135" spans="1:9" ht="12">
      <c r="A135" s="20"/>
      <c r="B135" s="25">
        <v>75212</v>
      </c>
      <c r="C135" s="20"/>
      <c r="D135" s="14" t="s">
        <v>144</v>
      </c>
      <c r="E135" s="15">
        <v>500</v>
      </c>
      <c r="F135" s="85">
        <f>F136</f>
        <v>0</v>
      </c>
      <c r="G135" s="145">
        <f t="shared" si="3"/>
        <v>0</v>
      </c>
      <c r="H135" s="85"/>
      <c r="I135" s="139"/>
    </row>
    <row r="136" spans="1:9" ht="12">
      <c r="A136" s="20"/>
      <c r="B136" s="20"/>
      <c r="C136" s="23">
        <v>4700</v>
      </c>
      <c r="D136" s="14" t="s">
        <v>136</v>
      </c>
      <c r="E136" s="15">
        <v>500</v>
      </c>
      <c r="F136" s="83">
        <v>0</v>
      </c>
      <c r="G136" s="145">
        <f t="shared" si="3"/>
        <v>0</v>
      </c>
      <c r="H136" s="88"/>
      <c r="I136" s="139"/>
    </row>
    <row r="137" spans="1:9" ht="12">
      <c r="A137" s="24">
        <v>754</v>
      </c>
      <c r="B137" s="20"/>
      <c r="C137" s="20"/>
      <c r="D137" s="12" t="s">
        <v>12</v>
      </c>
      <c r="E137" s="13">
        <v>553608</v>
      </c>
      <c r="F137" s="87">
        <f>F138+F140+F156+F159+F181</f>
        <v>242422.14</v>
      </c>
      <c r="G137" s="144">
        <f t="shared" si="3"/>
        <v>0.4378949364893571</v>
      </c>
      <c r="H137" s="87">
        <f>H138+H140+H156+H159+H177+H181</f>
        <v>32113.72</v>
      </c>
      <c r="I137" s="138">
        <f>H137/E137</f>
        <v>0.05800804901663271</v>
      </c>
    </row>
    <row r="138" spans="1:9" ht="12">
      <c r="A138" s="20"/>
      <c r="B138" s="25">
        <v>75405</v>
      </c>
      <c r="C138" s="20"/>
      <c r="D138" s="14" t="s">
        <v>307</v>
      </c>
      <c r="E138" s="15">
        <v>11500</v>
      </c>
      <c r="F138" s="86">
        <f>F139</f>
        <v>11500</v>
      </c>
      <c r="G138" s="145">
        <f t="shared" si="3"/>
        <v>1</v>
      </c>
      <c r="H138" s="86"/>
      <c r="I138" s="139"/>
    </row>
    <row r="139" spans="1:9" ht="12">
      <c r="A139" s="20"/>
      <c r="B139" s="20"/>
      <c r="C139" s="23">
        <v>3000</v>
      </c>
      <c r="D139" s="14" t="s">
        <v>308</v>
      </c>
      <c r="E139" s="15">
        <v>11500</v>
      </c>
      <c r="F139" s="83">
        <v>11500</v>
      </c>
      <c r="G139" s="145">
        <f t="shared" si="3"/>
        <v>1</v>
      </c>
      <c r="H139" s="88"/>
      <c r="I139" s="139"/>
    </row>
    <row r="140" spans="1:9" ht="12">
      <c r="A140" s="20"/>
      <c r="B140" s="25">
        <v>75412</v>
      </c>
      <c r="C140" s="20"/>
      <c r="D140" s="14" t="s">
        <v>79</v>
      </c>
      <c r="E140" s="15">
        <v>201055</v>
      </c>
      <c r="F140" s="83">
        <f>SUM(F141:F155)</f>
        <v>77225.39</v>
      </c>
      <c r="G140" s="145">
        <f t="shared" si="3"/>
        <v>0.384100818184079</v>
      </c>
      <c r="H140" s="83">
        <f>SUM(H141:H155)</f>
        <v>32113.72</v>
      </c>
      <c r="I140" s="139">
        <f>H140/E140</f>
        <v>0.15972604511203403</v>
      </c>
    </row>
    <row r="141" spans="1:9" ht="12">
      <c r="A141" s="20"/>
      <c r="B141" s="20"/>
      <c r="C141" s="23">
        <v>3020</v>
      </c>
      <c r="D141" s="14" t="s">
        <v>298</v>
      </c>
      <c r="E141" s="15">
        <v>11200</v>
      </c>
      <c r="F141" s="83">
        <v>3525</v>
      </c>
      <c r="G141" s="145">
        <f t="shared" si="3"/>
        <v>0.31473214285714285</v>
      </c>
      <c r="H141" s="88"/>
      <c r="I141" s="139"/>
    </row>
    <row r="142" spans="1:9" ht="12">
      <c r="A142" s="20"/>
      <c r="B142" s="20"/>
      <c r="C142" s="23">
        <v>4110</v>
      </c>
      <c r="D142" s="14" t="s">
        <v>68</v>
      </c>
      <c r="E142" s="15">
        <v>2550</v>
      </c>
      <c r="F142" s="83">
        <v>1364.08</v>
      </c>
      <c r="G142" s="145">
        <f t="shared" si="3"/>
        <v>0.5349333333333333</v>
      </c>
      <c r="H142" s="88"/>
      <c r="I142" s="139"/>
    </row>
    <row r="143" spans="1:9" ht="12">
      <c r="A143" s="20"/>
      <c r="B143" s="20"/>
      <c r="C143" s="23">
        <v>4170</v>
      </c>
      <c r="D143" s="14" t="s">
        <v>74</v>
      </c>
      <c r="E143" s="15">
        <v>34000</v>
      </c>
      <c r="F143" s="83">
        <v>15631.44</v>
      </c>
      <c r="G143" s="145">
        <f t="shared" si="3"/>
        <v>0.4597482352941177</v>
      </c>
      <c r="H143" s="88"/>
      <c r="I143" s="139"/>
    </row>
    <row r="144" spans="1:9" ht="12">
      <c r="A144" s="20"/>
      <c r="B144" s="20"/>
      <c r="C144" s="23">
        <v>4210</v>
      </c>
      <c r="D144" s="14" t="s">
        <v>54</v>
      </c>
      <c r="E144" s="15">
        <v>58718</v>
      </c>
      <c r="F144" s="83">
        <v>33457.13</v>
      </c>
      <c r="G144" s="145">
        <f t="shared" si="3"/>
        <v>0.5697934193943935</v>
      </c>
      <c r="H144" s="88"/>
      <c r="I144" s="139"/>
    </row>
    <row r="145" spans="1:9" ht="12">
      <c r="A145" s="20"/>
      <c r="B145" s="20"/>
      <c r="C145" s="23">
        <v>4220</v>
      </c>
      <c r="D145" s="14" t="s">
        <v>85</v>
      </c>
      <c r="E145" s="15">
        <v>750</v>
      </c>
      <c r="F145" s="85">
        <v>0</v>
      </c>
      <c r="G145" s="145">
        <f t="shared" si="3"/>
        <v>0</v>
      </c>
      <c r="H145" s="88"/>
      <c r="I145" s="139"/>
    </row>
    <row r="146" spans="1:9" ht="12">
      <c r="A146" s="20"/>
      <c r="B146" s="20"/>
      <c r="C146" s="23">
        <v>4260</v>
      </c>
      <c r="D146" s="14" t="s">
        <v>59</v>
      </c>
      <c r="E146" s="15">
        <v>18700</v>
      </c>
      <c r="F146" s="83">
        <v>13239.08</v>
      </c>
      <c r="G146" s="145">
        <f t="shared" si="3"/>
        <v>0.707972192513369</v>
      </c>
      <c r="H146" s="88"/>
      <c r="I146" s="139"/>
    </row>
    <row r="147" spans="1:9" ht="12">
      <c r="A147" s="20"/>
      <c r="B147" s="20"/>
      <c r="C147" s="23">
        <v>4280</v>
      </c>
      <c r="D147" s="14" t="s">
        <v>75</v>
      </c>
      <c r="E147" s="15">
        <v>2800</v>
      </c>
      <c r="F147" s="83">
        <v>0</v>
      </c>
      <c r="G147" s="145">
        <f t="shared" si="3"/>
        <v>0</v>
      </c>
      <c r="H147" s="88"/>
      <c r="I147" s="139"/>
    </row>
    <row r="148" spans="1:9" ht="12">
      <c r="A148" s="20"/>
      <c r="B148" s="20"/>
      <c r="C148" s="23">
        <v>4300</v>
      </c>
      <c r="D148" s="14" t="s">
        <v>52</v>
      </c>
      <c r="E148" s="15">
        <v>2052</v>
      </c>
      <c r="F148" s="85">
        <v>1071.66</v>
      </c>
      <c r="G148" s="145">
        <f t="shared" si="3"/>
        <v>0.5222514619883042</v>
      </c>
      <c r="H148" s="88"/>
      <c r="I148" s="139"/>
    </row>
    <row r="149" spans="1:9" ht="12">
      <c r="A149" s="20"/>
      <c r="B149" s="20"/>
      <c r="C149" s="23">
        <v>4360</v>
      </c>
      <c r="D149" s="14" t="s">
        <v>302</v>
      </c>
      <c r="E149" s="15">
        <v>1000</v>
      </c>
      <c r="F149" s="83">
        <v>0</v>
      </c>
      <c r="G149" s="145">
        <f t="shared" si="3"/>
        <v>0</v>
      </c>
      <c r="H149" s="88"/>
      <c r="I149" s="139"/>
    </row>
    <row r="150" spans="1:9" ht="12">
      <c r="A150" s="20"/>
      <c r="B150" s="20"/>
      <c r="C150" s="20"/>
      <c r="D150" s="14" t="s">
        <v>303</v>
      </c>
      <c r="E150" s="16"/>
      <c r="F150" s="83"/>
      <c r="G150" s="145"/>
      <c r="H150" s="88"/>
      <c r="I150" s="139"/>
    </row>
    <row r="151" spans="1:9" ht="12">
      <c r="A151" s="20"/>
      <c r="B151" s="20"/>
      <c r="C151" s="23">
        <v>4430</v>
      </c>
      <c r="D151" s="14" t="s">
        <v>61</v>
      </c>
      <c r="E151" s="15">
        <v>10000</v>
      </c>
      <c r="F151" s="83">
        <v>8937</v>
      </c>
      <c r="G151" s="145">
        <f t="shared" si="3"/>
        <v>0.8937</v>
      </c>
      <c r="H151" s="88"/>
      <c r="I151" s="139"/>
    </row>
    <row r="152" spans="1:9" ht="12">
      <c r="A152" s="20"/>
      <c r="B152" s="20"/>
      <c r="C152" s="23">
        <v>4740</v>
      </c>
      <c r="D152" s="14" t="s">
        <v>206</v>
      </c>
      <c r="E152" s="15">
        <v>200</v>
      </c>
      <c r="F152" s="83">
        <v>0</v>
      </c>
      <c r="G152" s="145">
        <f t="shared" si="3"/>
        <v>0</v>
      </c>
      <c r="H152" s="88"/>
      <c r="I152" s="139"/>
    </row>
    <row r="153" spans="1:9" ht="12">
      <c r="A153" s="20"/>
      <c r="B153" s="20"/>
      <c r="C153" s="20"/>
      <c r="D153" s="14" t="s">
        <v>167</v>
      </c>
      <c r="E153" s="16"/>
      <c r="F153" s="83"/>
      <c r="G153" s="145"/>
      <c r="H153" s="88"/>
      <c r="I153" s="139"/>
    </row>
    <row r="154" spans="1:9" ht="12">
      <c r="A154" s="20"/>
      <c r="B154" s="20"/>
      <c r="C154" s="23">
        <v>6050</v>
      </c>
      <c r="D154" s="14" t="s">
        <v>57</v>
      </c>
      <c r="E154" s="15">
        <v>34085</v>
      </c>
      <c r="F154" s="83"/>
      <c r="G154" s="145"/>
      <c r="H154" s="88">
        <v>8124.32</v>
      </c>
      <c r="I154" s="139">
        <f>H154/E154</f>
        <v>0.23835470148159013</v>
      </c>
    </row>
    <row r="155" spans="1:9" ht="12">
      <c r="A155" s="20"/>
      <c r="B155" s="20"/>
      <c r="C155" s="23">
        <v>6060</v>
      </c>
      <c r="D155" s="14" t="s">
        <v>78</v>
      </c>
      <c r="E155" s="15">
        <v>25000</v>
      </c>
      <c r="F155" s="83"/>
      <c r="G155" s="145"/>
      <c r="H155" s="88">
        <v>23989.4</v>
      </c>
      <c r="I155" s="139">
        <f>H155/E155</f>
        <v>0.9595760000000001</v>
      </c>
    </row>
    <row r="156" spans="1:9" ht="12">
      <c r="A156" s="20"/>
      <c r="B156" s="25">
        <v>75414</v>
      </c>
      <c r="C156" s="20"/>
      <c r="D156" s="14" t="s">
        <v>13</v>
      </c>
      <c r="E156" s="15">
        <v>9946</v>
      </c>
      <c r="F156" s="83">
        <f>SUM(F157:F158)</f>
        <v>5519.280000000001</v>
      </c>
      <c r="G156" s="145">
        <f aca="true" t="shared" si="4" ref="G156:G171">F156/E156</f>
        <v>0.5549245928011262</v>
      </c>
      <c r="H156" s="88"/>
      <c r="I156" s="139"/>
    </row>
    <row r="157" spans="1:9" ht="12">
      <c r="A157" s="20"/>
      <c r="B157" s="20"/>
      <c r="C157" s="23">
        <v>4210</v>
      </c>
      <c r="D157" s="14" t="s">
        <v>54</v>
      </c>
      <c r="E157" s="15">
        <v>6948</v>
      </c>
      <c r="F157" s="83">
        <v>2525.4</v>
      </c>
      <c r="G157" s="145">
        <f t="shared" si="4"/>
        <v>0.36347150259067357</v>
      </c>
      <c r="H157" s="88"/>
      <c r="I157" s="139"/>
    </row>
    <row r="158" spans="1:9" ht="12">
      <c r="A158" s="20"/>
      <c r="B158" s="20"/>
      <c r="C158" s="23">
        <v>4300</v>
      </c>
      <c r="D158" s="14" t="s">
        <v>52</v>
      </c>
      <c r="E158" s="15">
        <v>2998</v>
      </c>
      <c r="F158" s="83">
        <v>2993.88</v>
      </c>
      <c r="G158" s="145">
        <f t="shared" si="4"/>
        <v>0.9986257505003336</v>
      </c>
      <c r="H158" s="88"/>
      <c r="I158" s="139"/>
    </row>
    <row r="159" spans="1:9" ht="12">
      <c r="A159" s="20"/>
      <c r="B159" s="25">
        <v>75416</v>
      </c>
      <c r="C159" s="20"/>
      <c r="D159" s="14" t="s">
        <v>14</v>
      </c>
      <c r="E159" s="15">
        <v>330969</v>
      </c>
      <c r="F159" s="83">
        <f>SUM(F160:F179)</f>
        <v>148039.47</v>
      </c>
      <c r="G159" s="145">
        <f t="shared" si="4"/>
        <v>0.4472910453849152</v>
      </c>
      <c r="H159" s="83"/>
      <c r="I159" s="139"/>
    </row>
    <row r="160" spans="1:9" ht="12">
      <c r="A160" s="20"/>
      <c r="B160" s="20"/>
      <c r="C160" s="23">
        <v>3020</v>
      </c>
      <c r="D160" s="14" t="s">
        <v>298</v>
      </c>
      <c r="E160" s="15">
        <v>9500</v>
      </c>
      <c r="F160" s="83">
        <v>4969.6</v>
      </c>
      <c r="G160" s="145">
        <f t="shared" si="4"/>
        <v>0.5231157894736842</v>
      </c>
      <c r="H160" s="88"/>
      <c r="I160" s="139"/>
    </row>
    <row r="161" spans="1:9" ht="12">
      <c r="A161" s="20"/>
      <c r="B161" s="20"/>
      <c r="C161" s="23">
        <v>4010</v>
      </c>
      <c r="D161" s="14" t="s">
        <v>67</v>
      </c>
      <c r="E161" s="15">
        <v>218500</v>
      </c>
      <c r="F161" s="83">
        <v>91805.56</v>
      </c>
      <c r="G161" s="145">
        <f t="shared" si="4"/>
        <v>0.4201627459954233</v>
      </c>
      <c r="H161" s="88"/>
      <c r="I161" s="139"/>
    </row>
    <row r="162" spans="1:9" ht="12">
      <c r="A162" s="20"/>
      <c r="B162" s="20"/>
      <c r="C162" s="23">
        <v>4040</v>
      </c>
      <c r="D162" s="14" t="s">
        <v>72</v>
      </c>
      <c r="E162" s="15">
        <v>18600</v>
      </c>
      <c r="F162" s="83">
        <v>17227.26</v>
      </c>
      <c r="G162" s="145">
        <f t="shared" si="4"/>
        <v>0.9261967741935483</v>
      </c>
      <c r="H162" s="88"/>
      <c r="I162" s="139"/>
    </row>
    <row r="163" spans="1:9" ht="12">
      <c r="A163" s="20"/>
      <c r="B163" s="20"/>
      <c r="C163" s="23">
        <v>4110</v>
      </c>
      <c r="D163" s="14" t="s">
        <v>68</v>
      </c>
      <c r="E163" s="15">
        <v>36050</v>
      </c>
      <c r="F163" s="83">
        <v>14747.6</v>
      </c>
      <c r="G163" s="145">
        <f t="shared" si="4"/>
        <v>0.4090873786407767</v>
      </c>
      <c r="H163" s="88"/>
      <c r="I163" s="139"/>
    </row>
    <row r="164" spans="1:9" ht="12">
      <c r="A164" s="20"/>
      <c r="B164" s="20"/>
      <c r="C164" s="23">
        <v>4120</v>
      </c>
      <c r="D164" s="14" t="s">
        <v>69</v>
      </c>
      <c r="E164" s="15">
        <v>5850</v>
      </c>
      <c r="F164" s="83">
        <v>2378.64</v>
      </c>
      <c r="G164" s="145">
        <f t="shared" si="4"/>
        <v>0.4066051282051282</v>
      </c>
      <c r="H164" s="88"/>
      <c r="I164" s="139"/>
    </row>
    <row r="165" spans="1:9" ht="12">
      <c r="A165" s="20"/>
      <c r="B165" s="20"/>
      <c r="C165" s="23">
        <v>4210</v>
      </c>
      <c r="D165" s="14" t="s">
        <v>54</v>
      </c>
      <c r="E165" s="15">
        <v>11651</v>
      </c>
      <c r="F165" s="83">
        <v>2804.49</v>
      </c>
      <c r="G165" s="145">
        <f t="shared" si="4"/>
        <v>0.2407080937258604</v>
      </c>
      <c r="H165" s="88"/>
      <c r="I165" s="139"/>
    </row>
    <row r="166" spans="1:9" ht="12">
      <c r="A166" s="20"/>
      <c r="B166" s="20"/>
      <c r="C166" s="23">
        <v>4220</v>
      </c>
      <c r="D166" s="14" t="s">
        <v>85</v>
      </c>
      <c r="E166" s="15">
        <v>80</v>
      </c>
      <c r="F166" s="83">
        <v>78.22</v>
      </c>
      <c r="G166" s="145">
        <f t="shared" si="4"/>
        <v>0.97775</v>
      </c>
      <c r="H166" s="88"/>
      <c r="I166" s="139"/>
    </row>
    <row r="167" spans="1:9" ht="12">
      <c r="A167" s="20"/>
      <c r="B167" s="20"/>
      <c r="C167" s="23">
        <v>4260</v>
      </c>
      <c r="D167" s="14" t="s">
        <v>59</v>
      </c>
      <c r="E167" s="15">
        <v>13100</v>
      </c>
      <c r="F167" s="83">
        <v>7138.59</v>
      </c>
      <c r="G167" s="145">
        <f t="shared" si="4"/>
        <v>0.544930534351145</v>
      </c>
      <c r="H167" s="88"/>
      <c r="I167" s="139"/>
    </row>
    <row r="168" spans="1:9" ht="12">
      <c r="A168" s="20"/>
      <c r="B168" s="20"/>
      <c r="C168" s="23">
        <v>4280</v>
      </c>
      <c r="D168" s="14" t="s">
        <v>75</v>
      </c>
      <c r="E168" s="15">
        <v>500</v>
      </c>
      <c r="F168" s="83">
        <v>40</v>
      </c>
      <c r="G168" s="145">
        <f t="shared" si="4"/>
        <v>0.08</v>
      </c>
      <c r="H168" s="88"/>
      <c r="I168" s="139"/>
    </row>
    <row r="169" spans="1:9" ht="12">
      <c r="A169" s="20"/>
      <c r="B169" s="20"/>
      <c r="C169" s="23">
        <v>4300</v>
      </c>
      <c r="D169" s="14" t="s">
        <v>52</v>
      </c>
      <c r="E169" s="15">
        <v>1650</v>
      </c>
      <c r="F169" s="83">
        <v>1103.61</v>
      </c>
      <c r="G169" s="145">
        <f t="shared" si="4"/>
        <v>0.6688545454545454</v>
      </c>
      <c r="H169" s="88"/>
      <c r="I169" s="139"/>
    </row>
    <row r="170" spans="1:9" ht="12">
      <c r="A170" s="20"/>
      <c r="B170" s="20"/>
      <c r="C170" s="23">
        <v>4350</v>
      </c>
      <c r="D170" s="14" t="s">
        <v>301</v>
      </c>
      <c r="E170" s="15">
        <v>1500</v>
      </c>
      <c r="F170" s="83">
        <v>584.53</v>
      </c>
      <c r="G170" s="145">
        <f t="shared" si="4"/>
        <v>0.3896866666666666</v>
      </c>
      <c r="H170" s="88"/>
      <c r="I170" s="139"/>
    </row>
    <row r="171" spans="1:9" ht="12">
      <c r="A171" s="20"/>
      <c r="B171" s="20"/>
      <c r="C171" s="23">
        <v>4360</v>
      </c>
      <c r="D171" s="14" t="s">
        <v>302</v>
      </c>
      <c r="E171" s="15">
        <v>2250</v>
      </c>
      <c r="F171" s="83">
        <v>607.44</v>
      </c>
      <c r="G171" s="145">
        <f t="shared" si="4"/>
        <v>0.26997333333333334</v>
      </c>
      <c r="H171" s="88"/>
      <c r="I171" s="139"/>
    </row>
    <row r="172" spans="1:9" ht="12">
      <c r="A172" s="20"/>
      <c r="B172" s="20"/>
      <c r="C172" s="20"/>
      <c r="D172" s="14" t="s">
        <v>303</v>
      </c>
      <c r="E172" s="16"/>
      <c r="F172" s="83"/>
      <c r="G172" s="145"/>
      <c r="H172" s="88"/>
      <c r="I172" s="139"/>
    </row>
    <row r="173" spans="1:9" ht="12">
      <c r="A173" s="20"/>
      <c r="B173" s="20"/>
      <c r="C173" s="23">
        <v>4370</v>
      </c>
      <c r="D173" s="14" t="s">
        <v>304</v>
      </c>
      <c r="E173" s="15">
        <v>1150</v>
      </c>
      <c r="F173" s="85">
        <v>617.38</v>
      </c>
      <c r="G173" s="145">
        <f>F173/E173</f>
        <v>0.5368521739130435</v>
      </c>
      <c r="H173" s="88"/>
      <c r="I173" s="139"/>
    </row>
    <row r="174" spans="1:9" ht="12">
      <c r="A174" s="20"/>
      <c r="B174" s="20"/>
      <c r="C174" s="20"/>
      <c r="D174" s="14" t="s">
        <v>305</v>
      </c>
      <c r="E174" s="16"/>
      <c r="F174" s="83"/>
      <c r="G174" s="145"/>
      <c r="H174" s="88"/>
      <c r="I174" s="139"/>
    </row>
    <row r="175" spans="1:9" ht="12">
      <c r="A175" s="20"/>
      <c r="B175" s="20"/>
      <c r="C175" s="23">
        <v>4410</v>
      </c>
      <c r="D175" s="14" t="s">
        <v>60</v>
      </c>
      <c r="E175" s="15">
        <v>500</v>
      </c>
      <c r="F175" s="83">
        <v>105.6</v>
      </c>
      <c r="G175" s="145">
        <f>F175/E175</f>
        <v>0.2112</v>
      </c>
      <c r="H175" s="88"/>
      <c r="I175" s="139"/>
    </row>
    <row r="176" spans="1:9" ht="12">
      <c r="A176" s="20"/>
      <c r="B176" s="20"/>
      <c r="C176" s="23">
        <v>4430</v>
      </c>
      <c r="D176" s="14" t="s">
        <v>61</v>
      </c>
      <c r="E176" s="15">
        <v>2000</v>
      </c>
      <c r="F176" s="83">
        <v>300</v>
      </c>
      <c r="G176" s="145">
        <f>F176/E176</f>
        <v>0.15</v>
      </c>
      <c r="H176" s="88"/>
      <c r="I176" s="139"/>
    </row>
    <row r="177" spans="1:9" ht="12">
      <c r="A177" s="20"/>
      <c r="B177" s="20"/>
      <c r="C177" s="23">
        <v>4440</v>
      </c>
      <c r="D177" s="14" t="s">
        <v>77</v>
      </c>
      <c r="E177" s="15">
        <v>6288</v>
      </c>
      <c r="F177" s="83">
        <v>3473.73</v>
      </c>
      <c r="G177" s="145">
        <f>F177/E177</f>
        <v>0.5524379770992367</v>
      </c>
      <c r="H177" s="88"/>
      <c r="I177" s="139"/>
    </row>
    <row r="178" spans="1:9" ht="12">
      <c r="A178" s="20"/>
      <c r="B178" s="20"/>
      <c r="C178" s="23">
        <v>4700</v>
      </c>
      <c r="D178" s="14" t="s">
        <v>136</v>
      </c>
      <c r="E178" s="15">
        <v>1500</v>
      </c>
      <c r="F178" s="83">
        <v>0</v>
      </c>
      <c r="G178" s="145">
        <f>F178/E178</f>
        <v>0</v>
      </c>
      <c r="H178" s="88"/>
      <c r="I178" s="139"/>
    </row>
    <row r="179" spans="1:9" ht="12">
      <c r="A179" s="20"/>
      <c r="B179" s="20"/>
      <c r="C179" s="23">
        <v>4740</v>
      </c>
      <c r="D179" s="14" t="s">
        <v>206</v>
      </c>
      <c r="E179" s="15">
        <v>300</v>
      </c>
      <c r="F179" s="83">
        <v>57.22</v>
      </c>
      <c r="G179" s="145">
        <f>F179/E179</f>
        <v>0.19073333333333334</v>
      </c>
      <c r="H179" s="88"/>
      <c r="I179" s="139"/>
    </row>
    <row r="180" spans="1:9" ht="12">
      <c r="A180" s="20"/>
      <c r="B180" s="20"/>
      <c r="C180" s="20"/>
      <c r="D180" s="14" t="s">
        <v>167</v>
      </c>
      <c r="E180" s="16"/>
      <c r="F180" s="83"/>
      <c r="G180" s="145"/>
      <c r="H180" s="88"/>
      <c r="I180" s="139"/>
    </row>
    <row r="181" spans="1:9" ht="12">
      <c r="A181" s="20"/>
      <c r="B181" s="25">
        <v>75478</v>
      </c>
      <c r="C181" s="20"/>
      <c r="D181" s="14" t="s">
        <v>296</v>
      </c>
      <c r="E181" s="15">
        <v>138</v>
      </c>
      <c r="F181" s="83">
        <f>F182</f>
        <v>138</v>
      </c>
      <c r="G181" s="145">
        <f>F181/E181</f>
        <v>1</v>
      </c>
      <c r="H181" s="83"/>
      <c r="I181" s="139"/>
    </row>
    <row r="182" spans="1:9" ht="12">
      <c r="A182" s="20"/>
      <c r="B182" s="20"/>
      <c r="C182" s="23">
        <v>4300</v>
      </c>
      <c r="D182" s="14" t="s">
        <v>52</v>
      </c>
      <c r="E182" s="15">
        <v>138</v>
      </c>
      <c r="F182" s="83">
        <v>138</v>
      </c>
      <c r="G182" s="145">
        <f>F182/E182</f>
        <v>1</v>
      </c>
      <c r="H182" s="88"/>
      <c r="I182" s="139"/>
    </row>
    <row r="183" spans="1:9" ht="12">
      <c r="A183" s="24">
        <v>756</v>
      </c>
      <c r="B183" s="20"/>
      <c r="C183" s="20"/>
      <c r="D183" s="12" t="s">
        <v>145</v>
      </c>
      <c r="E183" s="13">
        <v>113500</v>
      </c>
      <c r="F183" s="82">
        <f>F186</f>
        <v>47639.969999999994</v>
      </c>
      <c r="G183" s="144">
        <f>F183/E183</f>
        <v>0.4197354185022026</v>
      </c>
      <c r="H183" s="82"/>
      <c r="I183" s="138"/>
    </row>
    <row r="184" spans="1:9" ht="12">
      <c r="A184" s="20"/>
      <c r="B184" s="20"/>
      <c r="C184" s="20"/>
      <c r="D184" s="12" t="s">
        <v>146</v>
      </c>
      <c r="E184" s="16"/>
      <c r="F184" s="83"/>
      <c r="G184" s="145"/>
      <c r="H184" s="88"/>
      <c r="I184" s="139"/>
    </row>
    <row r="185" spans="1:9" ht="12">
      <c r="A185" s="22"/>
      <c r="B185" s="22"/>
      <c r="C185" s="22"/>
      <c r="D185" s="12" t="s">
        <v>147</v>
      </c>
      <c r="E185" s="17"/>
      <c r="F185" s="83"/>
      <c r="G185" s="145"/>
      <c r="H185" s="88"/>
      <c r="I185" s="139"/>
    </row>
    <row r="186" spans="1:9" ht="12">
      <c r="A186" s="20"/>
      <c r="B186" s="25">
        <v>75647</v>
      </c>
      <c r="C186" s="20"/>
      <c r="D186" s="14" t="s">
        <v>80</v>
      </c>
      <c r="E186" s="15">
        <v>113500</v>
      </c>
      <c r="F186" s="83">
        <f>SUM(F187:F189)</f>
        <v>47639.969999999994</v>
      </c>
      <c r="G186" s="145">
        <f aca="true" t="shared" si="5" ref="G186:G191">F186/E186</f>
        <v>0.4197354185022026</v>
      </c>
      <c r="H186" s="83"/>
      <c r="I186" s="139"/>
    </row>
    <row r="187" spans="1:9" ht="12">
      <c r="A187" s="20"/>
      <c r="B187" s="20"/>
      <c r="C187" s="23">
        <v>4100</v>
      </c>
      <c r="D187" s="14" t="s">
        <v>81</v>
      </c>
      <c r="E187" s="15">
        <v>102500</v>
      </c>
      <c r="F187" s="83">
        <v>42533.09</v>
      </c>
      <c r="G187" s="145">
        <f t="shared" si="5"/>
        <v>0.4149569756097561</v>
      </c>
      <c r="H187" s="88"/>
      <c r="I187" s="139"/>
    </row>
    <row r="188" spans="1:9" ht="12">
      <c r="A188" s="20"/>
      <c r="B188" s="20"/>
      <c r="C188" s="23">
        <v>4300</v>
      </c>
      <c r="D188" s="14" t="s">
        <v>52</v>
      </c>
      <c r="E188" s="15">
        <v>2000</v>
      </c>
      <c r="F188" s="83">
        <v>547</v>
      </c>
      <c r="G188" s="145">
        <f t="shared" si="5"/>
        <v>0.2735</v>
      </c>
      <c r="H188" s="88"/>
      <c r="I188" s="139"/>
    </row>
    <row r="189" spans="1:9" ht="12">
      <c r="A189" s="20"/>
      <c r="B189" s="20"/>
      <c r="C189" s="23">
        <v>4610</v>
      </c>
      <c r="D189" s="14" t="s">
        <v>139</v>
      </c>
      <c r="E189" s="15">
        <v>9000</v>
      </c>
      <c r="F189" s="83">
        <v>4559.88</v>
      </c>
      <c r="G189" s="145">
        <f t="shared" si="5"/>
        <v>0.5066533333333334</v>
      </c>
      <c r="H189" s="88"/>
      <c r="I189" s="139"/>
    </row>
    <row r="190" spans="1:9" ht="12">
      <c r="A190" s="24">
        <v>757</v>
      </c>
      <c r="B190" s="20"/>
      <c r="C190" s="20"/>
      <c r="D190" s="12" t="s">
        <v>82</v>
      </c>
      <c r="E190" s="13">
        <v>385000</v>
      </c>
      <c r="F190" s="82">
        <f>F191</f>
        <v>212281.04</v>
      </c>
      <c r="G190" s="144">
        <f t="shared" si="5"/>
        <v>0.5513793246753247</v>
      </c>
      <c r="H190" s="82"/>
      <c r="I190" s="138"/>
    </row>
    <row r="191" spans="1:9" ht="12">
      <c r="A191" s="20"/>
      <c r="B191" s="25">
        <v>75702</v>
      </c>
      <c r="C191" s="20"/>
      <c r="D191" s="14" t="s">
        <v>207</v>
      </c>
      <c r="E191" s="15">
        <v>385000</v>
      </c>
      <c r="F191" s="83">
        <f>SUM(F193:F195)</f>
        <v>212281.04</v>
      </c>
      <c r="G191" s="145">
        <f t="shared" si="5"/>
        <v>0.5513793246753247</v>
      </c>
      <c r="H191" s="83"/>
      <c r="I191" s="139"/>
    </row>
    <row r="192" spans="1:9" ht="12">
      <c r="A192" s="20"/>
      <c r="B192" s="20"/>
      <c r="C192" s="20"/>
      <c r="D192" s="14" t="s">
        <v>153</v>
      </c>
      <c r="E192" s="16"/>
      <c r="F192" s="83"/>
      <c r="G192" s="145"/>
      <c r="H192" s="88"/>
      <c r="I192" s="139"/>
    </row>
    <row r="193" spans="1:9" ht="12">
      <c r="A193" s="20"/>
      <c r="B193" s="20"/>
      <c r="C193" s="23">
        <v>4300</v>
      </c>
      <c r="D193" s="14" t="s">
        <v>52</v>
      </c>
      <c r="E193" s="15">
        <v>10000</v>
      </c>
      <c r="F193" s="85">
        <v>0</v>
      </c>
      <c r="G193" s="145">
        <f>F193/E193</f>
        <v>0</v>
      </c>
      <c r="H193" s="88"/>
      <c r="I193" s="139"/>
    </row>
    <row r="194" spans="1:9" ht="12">
      <c r="A194" s="20"/>
      <c r="B194" s="20"/>
      <c r="C194" s="23">
        <v>8110</v>
      </c>
      <c r="D194" s="14" t="s">
        <v>208</v>
      </c>
      <c r="E194" s="15">
        <v>375000</v>
      </c>
      <c r="F194" s="83">
        <v>212281.04</v>
      </c>
      <c r="G194" s="145">
        <f>F194/E194</f>
        <v>0.5660827733333333</v>
      </c>
      <c r="H194" s="88"/>
      <c r="I194" s="139"/>
    </row>
    <row r="195" spans="1:9" ht="12">
      <c r="A195" s="20"/>
      <c r="B195" s="20"/>
      <c r="C195" s="20"/>
      <c r="D195" s="14" t="s">
        <v>209</v>
      </c>
      <c r="E195" s="16"/>
      <c r="F195" s="83"/>
      <c r="G195" s="145"/>
      <c r="H195" s="88"/>
      <c r="I195" s="139"/>
    </row>
    <row r="196" spans="1:9" ht="12">
      <c r="A196" s="24">
        <v>758</v>
      </c>
      <c r="B196" s="20"/>
      <c r="C196" s="20"/>
      <c r="D196" s="12" t="s">
        <v>17</v>
      </c>
      <c r="E196" s="13">
        <v>178915</v>
      </c>
      <c r="F196" s="82">
        <v>0</v>
      </c>
      <c r="G196" s="144">
        <f>F196/E196</f>
        <v>0</v>
      </c>
      <c r="H196" s="82"/>
      <c r="I196" s="138"/>
    </row>
    <row r="197" spans="1:9" ht="12">
      <c r="A197" s="20"/>
      <c r="B197" s="25">
        <v>75818</v>
      </c>
      <c r="C197" s="20"/>
      <c r="D197" s="14" t="s">
        <v>83</v>
      </c>
      <c r="E197" s="15">
        <v>178915</v>
      </c>
      <c r="F197" s="83">
        <v>0</v>
      </c>
      <c r="G197" s="145">
        <f>F197/E197*100</f>
        <v>0</v>
      </c>
      <c r="H197" s="83"/>
      <c r="I197" s="139"/>
    </row>
    <row r="198" spans="1:9" ht="12">
      <c r="A198" s="20"/>
      <c r="B198" s="20"/>
      <c r="C198" s="23">
        <v>4810</v>
      </c>
      <c r="D198" s="14" t="s">
        <v>84</v>
      </c>
      <c r="E198" s="15">
        <v>178915</v>
      </c>
      <c r="F198" s="83">
        <v>0</v>
      </c>
      <c r="G198" s="145">
        <f>F198/E198*100</f>
        <v>0</v>
      </c>
      <c r="H198" s="88"/>
      <c r="I198" s="139"/>
    </row>
    <row r="199" spans="1:9" ht="12">
      <c r="A199" s="24">
        <v>801</v>
      </c>
      <c r="B199" s="20"/>
      <c r="C199" s="20"/>
      <c r="D199" s="12" t="s">
        <v>20</v>
      </c>
      <c r="E199" s="13">
        <v>14741984</v>
      </c>
      <c r="F199" s="82">
        <f>F200+F224+F245+F269+F293+F297+F305+F308</f>
        <v>7295473.0200000005</v>
      </c>
      <c r="G199" s="144">
        <f aca="true" t="shared" si="6" ref="G199:G214">F199/E199</f>
        <v>0.49487728517409874</v>
      </c>
      <c r="H199" s="82">
        <f>H200+H224+H245+H269+H293+H297+H305+H308</f>
        <v>7000</v>
      </c>
      <c r="I199" s="138">
        <f>H199/E199</f>
        <v>0.000474834323521176</v>
      </c>
    </row>
    <row r="200" spans="1:9" ht="12">
      <c r="A200" s="20"/>
      <c r="B200" s="25">
        <v>80101</v>
      </c>
      <c r="C200" s="20"/>
      <c r="D200" s="14" t="s">
        <v>21</v>
      </c>
      <c r="E200" s="15">
        <v>6549305</v>
      </c>
      <c r="F200" s="83">
        <f>SUM(F201:F222)</f>
        <v>3339933.2799999993</v>
      </c>
      <c r="G200" s="145">
        <f t="shared" si="6"/>
        <v>0.5099675889273746</v>
      </c>
      <c r="H200" s="83"/>
      <c r="I200" s="139"/>
    </row>
    <row r="201" spans="1:9" ht="12">
      <c r="A201" s="20"/>
      <c r="B201" s="20"/>
      <c r="C201" s="23">
        <v>3020</v>
      </c>
      <c r="D201" s="14" t="s">
        <v>298</v>
      </c>
      <c r="E201" s="15">
        <v>103956</v>
      </c>
      <c r="F201" s="83">
        <v>49403.32</v>
      </c>
      <c r="G201" s="145">
        <f t="shared" si="6"/>
        <v>0.47523298318519375</v>
      </c>
      <c r="H201" s="88"/>
      <c r="I201" s="139"/>
    </row>
    <row r="202" spans="1:9" ht="12">
      <c r="A202" s="20"/>
      <c r="B202" s="20"/>
      <c r="C202" s="23">
        <v>4010</v>
      </c>
      <c r="D202" s="14" t="s">
        <v>67</v>
      </c>
      <c r="E202" s="15">
        <v>4288562</v>
      </c>
      <c r="F202" s="83">
        <v>2091653.25</v>
      </c>
      <c r="G202" s="145">
        <f t="shared" si="6"/>
        <v>0.48772834577184615</v>
      </c>
      <c r="H202" s="88"/>
      <c r="I202" s="139"/>
    </row>
    <row r="203" spans="1:9" ht="12">
      <c r="A203" s="20"/>
      <c r="B203" s="20"/>
      <c r="C203" s="23">
        <v>4040</v>
      </c>
      <c r="D203" s="14" t="s">
        <v>72</v>
      </c>
      <c r="E203" s="15">
        <v>333780</v>
      </c>
      <c r="F203" s="83">
        <v>297818.48</v>
      </c>
      <c r="G203" s="145">
        <f t="shared" si="6"/>
        <v>0.8922598118521181</v>
      </c>
      <c r="H203" s="88"/>
      <c r="I203" s="139"/>
    </row>
    <row r="204" spans="1:9" ht="12">
      <c r="A204" s="20"/>
      <c r="B204" s="20"/>
      <c r="C204" s="23">
        <v>4110</v>
      </c>
      <c r="D204" s="14" t="s">
        <v>68</v>
      </c>
      <c r="E204" s="15">
        <v>696762</v>
      </c>
      <c r="F204" s="83">
        <v>326190.09</v>
      </c>
      <c r="G204" s="145">
        <f t="shared" si="6"/>
        <v>0.4681513773713263</v>
      </c>
      <c r="H204" s="88"/>
      <c r="I204" s="139"/>
    </row>
    <row r="205" spans="1:9" ht="12">
      <c r="A205" s="20"/>
      <c r="B205" s="20"/>
      <c r="C205" s="23">
        <v>4120</v>
      </c>
      <c r="D205" s="14" t="s">
        <v>69</v>
      </c>
      <c r="E205" s="15">
        <v>110607</v>
      </c>
      <c r="F205" s="83">
        <v>52559.3</v>
      </c>
      <c r="G205" s="145">
        <f t="shared" si="6"/>
        <v>0.4751896353756996</v>
      </c>
      <c r="H205" s="88"/>
      <c r="I205" s="139"/>
    </row>
    <row r="206" spans="1:9" ht="12">
      <c r="A206" s="20"/>
      <c r="B206" s="20"/>
      <c r="C206" s="23">
        <v>4170</v>
      </c>
      <c r="D206" s="14" t="s">
        <v>74</v>
      </c>
      <c r="E206" s="15">
        <v>14650</v>
      </c>
      <c r="F206" s="83">
        <v>5892.33</v>
      </c>
      <c r="G206" s="145">
        <f t="shared" si="6"/>
        <v>0.40220682593856655</v>
      </c>
      <c r="H206" s="88"/>
      <c r="I206" s="139"/>
    </row>
    <row r="207" spans="1:9" ht="12">
      <c r="A207" s="20"/>
      <c r="B207" s="20"/>
      <c r="C207" s="23">
        <v>4210</v>
      </c>
      <c r="D207" s="14" t="s">
        <v>54</v>
      </c>
      <c r="E207" s="15">
        <v>174001</v>
      </c>
      <c r="F207" s="83">
        <v>49146.35</v>
      </c>
      <c r="G207" s="145">
        <f t="shared" si="6"/>
        <v>0.2824486640881374</v>
      </c>
      <c r="H207" s="88"/>
      <c r="I207" s="139"/>
    </row>
    <row r="208" spans="1:9" ht="12">
      <c r="A208" s="20"/>
      <c r="B208" s="20"/>
      <c r="C208" s="23">
        <v>4220</v>
      </c>
      <c r="D208" s="14" t="s">
        <v>85</v>
      </c>
      <c r="E208" s="15">
        <v>165005</v>
      </c>
      <c r="F208" s="83">
        <v>76362.24</v>
      </c>
      <c r="G208" s="145">
        <f t="shared" si="6"/>
        <v>0.4627874306839187</v>
      </c>
      <c r="H208" s="88"/>
      <c r="I208" s="139"/>
    </row>
    <row r="209" spans="1:9" ht="12">
      <c r="A209" s="20"/>
      <c r="B209" s="20"/>
      <c r="C209" s="23">
        <v>4260</v>
      </c>
      <c r="D209" s="14" t="s">
        <v>59</v>
      </c>
      <c r="E209" s="15">
        <v>144500</v>
      </c>
      <c r="F209" s="83">
        <v>76863.76</v>
      </c>
      <c r="G209" s="145">
        <f t="shared" si="6"/>
        <v>0.5319291349480969</v>
      </c>
      <c r="H209" s="88"/>
      <c r="I209" s="139"/>
    </row>
    <row r="210" spans="1:9" ht="12">
      <c r="A210" s="20"/>
      <c r="B210" s="20"/>
      <c r="C210" s="23">
        <v>4270</v>
      </c>
      <c r="D210" s="14" t="s">
        <v>58</v>
      </c>
      <c r="E210" s="15">
        <v>75000</v>
      </c>
      <c r="F210" s="83">
        <v>4853.62</v>
      </c>
      <c r="G210" s="145">
        <f t="shared" si="6"/>
        <v>0.06471493333333334</v>
      </c>
      <c r="H210" s="88"/>
      <c r="I210" s="139"/>
    </row>
    <row r="211" spans="1:9" ht="12">
      <c r="A211" s="20"/>
      <c r="B211" s="20"/>
      <c r="C211" s="23">
        <v>4280</v>
      </c>
      <c r="D211" s="14" t="s">
        <v>75</v>
      </c>
      <c r="E211" s="15">
        <v>15197</v>
      </c>
      <c r="F211" s="83">
        <v>5593</v>
      </c>
      <c r="G211" s="145">
        <f t="shared" si="6"/>
        <v>0.36803316444035006</v>
      </c>
      <c r="H211" s="88"/>
      <c r="I211" s="139"/>
    </row>
    <row r="212" spans="1:9" ht="12">
      <c r="A212" s="20"/>
      <c r="B212" s="20"/>
      <c r="C212" s="23">
        <v>4300</v>
      </c>
      <c r="D212" s="14" t="s">
        <v>52</v>
      </c>
      <c r="E212" s="15">
        <v>92957</v>
      </c>
      <c r="F212" s="83">
        <v>55284.99</v>
      </c>
      <c r="G212" s="145">
        <f t="shared" si="6"/>
        <v>0.5947372441021117</v>
      </c>
      <c r="H212" s="88"/>
      <c r="I212" s="139"/>
    </row>
    <row r="213" spans="1:9" ht="12">
      <c r="A213" s="20"/>
      <c r="B213" s="20"/>
      <c r="C213" s="23">
        <v>4350</v>
      </c>
      <c r="D213" s="14" t="s">
        <v>301</v>
      </c>
      <c r="E213" s="15">
        <v>4147</v>
      </c>
      <c r="F213" s="83">
        <v>986.64</v>
      </c>
      <c r="G213" s="145">
        <f t="shared" si="6"/>
        <v>0.23791656619242826</v>
      </c>
      <c r="H213" s="88"/>
      <c r="I213" s="139"/>
    </row>
    <row r="214" spans="1:9" ht="12">
      <c r="A214" s="20"/>
      <c r="B214" s="20"/>
      <c r="C214" s="23">
        <v>4360</v>
      </c>
      <c r="D214" s="14" t="s">
        <v>302</v>
      </c>
      <c r="E214" s="15">
        <v>2200</v>
      </c>
      <c r="F214" s="85">
        <v>1413.07</v>
      </c>
      <c r="G214" s="145">
        <f t="shared" si="6"/>
        <v>0.6423045454545454</v>
      </c>
      <c r="H214" s="88"/>
      <c r="I214" s="139"/>
    </row>
    <row r="215" spans="1:9" ht="12">
      <c r="A215" s="20"/>
      <c r="B215" s="20"/>
      <c r="C215" s="20"/>
      <c r="D215" s="14" t="s">
        <v>303</v>
      </c>
      <c r="E215" s="16"/>
      <c r="F215" s="83"/>
      <c r="G215" s="145"/>
      <c r="H215" s="88"/>
      <c r="I215" s="139"/>
    </row>
    <row r="216" spans="1:9" ht="12">
      <c r="A216" s="20"/>
      <c r="B216" s="20"/>
      <c r="C216" s="23">
        <v>4370</v>
      </c>
      <c r="D216" s="14" t="s">
        <v>304</v>
      </c>
      <c r="E216" s="15">
        <v>5247</v>
      </c>
      <c r="F216" s="83">
        <v>2385.28</v>
      </c>
      <c r="G216" s="145">
        <f>F216/E216</f>
        <v>0.4545988183724033</v>
      </c>
      <c r="H216" s="88"/>
      <c r="I216" s="139"/>
    </row>
    <row r="217" spans="1:9" ht="12">
      <c r="A217" s="20"/>
      <c r="B217" s="20"/>
      <c r="C217" s="20"/>
      <c r="D217" s="14" t="s">
        <v>305</v>
      </c>
      <c r="E217" s="16"/>
      <c r="F217" s="83"/>
      <c r="G217" s="145"/>
      <c r="H217" s="88"/>
      <c r="I217" s="139"/>
    </row>
    <row r="218" spans="1:9" ht="12">
      <c r="A218" s="20"/>
      <c r="B218" s="20"/>
      <c r="C218" s="23">
        <v>4410</v>
      </c>
      <c r="D218" s="14" t="s">
        <v>60</v>
      </c>
      <c r="E218" s="15">
        <v>2640</v>
      </c>
      <c r="F218" s="83">
        <v>1700.9</v>
      </c>
      <c r="G218" s="145">
        <f>F218/E218</f>
        <v>0.644280303030303</v>
      </c>
      <c r="H218" s="88"/>
      <c r="I218" s="139"/>
    </row>
    <row r="219" spans="1:9" ht="12">
      <c r="A219" s="20"/>
      <c r="B219" s="20"/>
      <c r="C219" s="23">
        <v>4430</v>
      </c>
      <c r="D219" s="14" t="s">
        <v>61</v>
      </c>
      <c r="E219" s="15">
        <v>7612</v>
      </c>
      <c r="F219" s="83">
        <v>1802</v>
      </c>
      <c r="G219" s="145">
        <f>F219/E219</f>
        <v>0.23673147661586968</v>
      </c>
      <c r="H219" s="88"/>
      <c r="I219" s="139"/>
    </row>
    <row r="220" spans="1:9" ht="12">
      <c r="A220" s="20"/>
      <c r="B220" s="20"/>
      <c r="C220" s="23">
        <v>4440</v>
      </c>
      <c r="D220" s="14" t="s">
        <v>77</v>
      </c>
      <c r="E220" s="15">
        <v>303126</v>
      </c>
      <c r="F220" s="83">
        <v>236736.25</v>
      </c>
      <c r="G220" s="145">
        <f>F220/E220</f>
        <v>0.7809829905715775</v>
      </c>
      <c r="H220" s="88"/>
      <c r="I220" s="139"/>
    </row>
    <row r="221" spans="1:9" ht="12">
      <c r="A221" s="20"/>
      <c r="B221" s="20"/>
      <c r="C221" s="23">
        <v>4520</v>
      </c>
      <c r="D221" s="14" t="s">
        <v>62</v>
      </c>
      <c r="E221" s="15">
        <v>5150</v>
      </c>
      <c r="F221" s="83">
        <v>2441.32</v>
      </c>
      <c r="G221" s="145">
        <f>F221/E221</f>
        <v>0.47404271844660195</v>
      </c>
      <c r="H221" s="88"/>
      <c r="I221" s="139"/>
    </row>
    <row r="222" spans="1:9" ht="12">
      <c r="A222" s="20"/>
      <c r="B222" s="20"/>
      <c r="C222" s="23">
        <v>4740</v>
      </c>
      <c r="D222" s="14" t="s">
        <v>206</v>
      </c>
      <c r="E222" s="15">
        <v>4206</v>
      </c>
      <c r="F222" s="83">
        <v>847.09</v>
      </c>
      <c r="G222" s="145">
        <f>F222/E222</f>
        <v>0.20140038040893962</v>
      </c>
      <c r="H222" s="88"/>
      <c r="I222" s="139"/>
    </row>
    <row r="223" spans="1:9" ht="12">
      <c r="A223" s="20"/>
      <c r="B223" s="20"/>
      <c r="C223" s="20"/>
      <c r="D223" s="14" t="s">
        <v>167</v>
      </c>
      <c r="E223" s="16"/>
      <c r="F223" s="83"/>
      <c r="G223" s="145"/>
      <c r="H223" s="88"/>
      <c r="I223" s="139"/>
    </row>
    <row r="224" spans="1:9" ht="12">
      <c r="A224" s="20"/>
      <c r="B224" s="25">
        <v>80103</v>
      </c>
      <c r="C224" s="20"/>
      <c r="D224" s="14" t="s">
        <v>140</v>
      </c>
      <c r="E224" s="15">
        <v>235836</v>
      </c>
      <c r="F224" s="83">
        <f>SUM(F225:F243)</f>
        <v>126693.87</v>
      </c>
      <c r="G224" s="145">
        <f aca="true" t="shared" si="7" ref="G224:G237">F224/E224</f>
        <v>0.5372117488424158</v>
      </c>
      <c r="H224" s="83"/>
      <c r="I224" s="139"/>
    </row>
    <row r="225" spans="1:9" ht="12">
      <c r="A225" s="20"/>
      <c r="B225" s="20"/>
      <c r="C225" s="23">
        <v>3020</v>
      </c>
      <c r="D225" s="14" t="s">
        <v>298</v>
      </c>
      <c r="E225" s="15">
        <v>1500</v>
      </c>
      <c r="F225" s="83">
        <v>1500</v>
      </c>
      <c r="G225" s="145">
        <f t="shared" si="7"/>
        <v>1</v>
      </c>
      <c r="H225" s="88"/>
      <c r="I225" s="139"/>
    </row>
    <row r="226" spans="1:9" ht="12">
      <c r="A226" s="20"/>
      <c r="B226" s="20"/>
      <c r="C226" s="23">
        <v>4010</v>
      </c>
      <c r="D226" s="14" t="s">
        <v>67</v>
      </c>
      <c r="E226" s="15">
        <v>149743</v>
      </c>
      <c r="F226" s="83">
        <v>80299.04</v>
      </c>
      <c r="G226" s="145">
        <f t="shared" si="7"/>
        <v>0.5362457009676579</v>
      </c>
      <c r="H226" s="88"/>
      <c r="I226" s="139"/>
    </row>
    <row r="227" spans="1:9" ht="12">
      <c r="A227" s="20"/>
      <c r="B227" s="20"/>
      <c r="C227" s="23">
        <v>4040</v>
      </c>
      <c r="D227" s="14" t="s">
        <v>72</v>
      </c>
      <c r="E227" s="15">
        <v>12150</v>
      </c>
      <c r="F227" s="83">
        <v>10375.06</v>
      </c>
      <c r="G227" s="145">
        <f t="shared" si="7"/>
        <v>0.853914403292181</v>
      </c>
      <c r="H227" s="88"/>
      <c r="I227" s="139"/>
    </row>
    <row r="228" spans="1:9" ht="12">
      <c r="A228" s="20"/>
      <c r="B228" s="20"/>
      <c r="C228" s="23">
        <v>4110</v>
      </c>
      <c r="D228" s="14" t="s">
        <v>68</v>
      </c>
      <c r="E228" s="15">
        <v>24996</v>
      </c>
      <c r="F228" s="83">
        <v>8443.96</v>
      </c>
      <c r="G228" s="145">
        <f t="shared" si="7"/>
        <v>0.33781244999199866</v>
      </c>
      <c r="H228" s="88"/>
      <c r="I228" s="139"/>
    </row>
    <row r="229" spans="1:9" ht="12">
      <c r="A229" s="20"/>
      <c r="B229" s="20"/>
      <c r="C229" s="23">
        <v>4120</v>
      </c>
      <c r="D229" s="14" t="s">
        <v>69</v>
      </c>
      <c r="E229" s="15">
        <v>3966</v>
      </c>
      <c r="F229" s="83">
        <v>1906.35</v>
      </c>
      <c r="G229" s="145">
        <f t="shared" si="7"/>
        <v>0.4806732223903177</v>
      </c>
      <c r="H229" s="88"/>
      <c r="I229" s="139"/>
    </row>
    <row r="230" spans="1:9" ht="12">
      <c r="A230" s="20"/>
      <c r="B230" s="20"/>
      <c r="C230" s="23">
        <v>4170</v>
      </c>
      <c r="D230" s="14" t="s">
        <v>74</v>
      </c>
      <c r="E230" s="15">
        <v>650</v>
      </c>
      <c r="F230" s="83">
        <v>157.55</v>
      </c>
      <c r="G230" s="145">
        <f t="shared" si="7"/>
        <v>0.2423846153846154</v>
      </c>
      <c r="H230" s="88"/>
      <c r="I230" s="139"/>
    </row>
    <row r="231" spans="1:9" ht="12">
      <c r="A231" s="20"/>
      <c r="B231" s="20"/>
      <c r="C231" s="23">
        <v>4210</v>
      </c>
      <c r="D231" s="14" t="s">
        <v>54</v>
      </c>
      <c r="E231" s="15">
        <v>12750</v>
      </c>
      <c r="F231" s="83">
        <v>3788.53</v>
      </c>
      <c r="G231" s="145">
        <f t="shared" si="7"/>
        <v>0.29713960784313725</v>
      </c>
      <c r="H231" s="88"/>
      <c r="I231" s="139"/>
    </row>
    <row r="232" spans="1:9" ht="12">
      <c r="A232" s="20"/>
      <c r="B232" s="20"/>
      <c r="C232" s="23">
        <v>4220</v>
      </c>
      <c r="D232" s="14" t="s">
        <v>85</v>
      </c>
      <c r="E232" s="15">
        <v>8125</v>
      </c>
      <c r="F232" s="83">
        <v>7075.74</v>
      </c>
      <c r="G232" s="145">
        <f t="shared" si="7"/>
        <v>0.8708603076923077</v>
      </c>
      <c r="H232" s="88"/>
      <c r="I232" s="139"/>
    </row>
    <row r="233" spans="1:9" ht="12">
      <c r="A233" s="20"/>
      <c r="B233" s="20"/>
      <c r="C233" s="23">
        <v>4260</v>
      </c>
      <c r="D233" s="14" t="s">
        <v>59</v>
      </c>
      <c r="E233" s="15">
        <v>5000</v>
      </c>
      <c r="F233" s="85">
        <v>2663.43</v>
      </c>
      <c r="G233" s="145">
        <f t="shared" si="7"/>
        <v>0.532686</v>
      </c>
      <c r="H233" s="88"/>
      <c r="I233" s="139"/>
    </row>
    <row r="234" spans="1:9" ht="12">
      <c r="A234" s="20"/>
      <c r="B234" s="20"/>
      <c r="C234" s="23">
        <v>4280</v>
      </c>
      <c r="D234" s="14" t="s">
        <v>75</v>
      </c>
      <c r="E234" s="15">
        <v>562</v>
      </c>
      <c r="F234" s="83">
        <v>347</v>
      </c>
      <c r="G234" s="145">
        <f t="shared" si="7"/>
        <v>0.6174377224199288</v>
      </c>
      <c r="H234" s="88"/>
      <c r="I234" s="139"/>
    </row>
    <row r="235" spans="1:9" ht="12">
      <c r="A235" s="20"/>
      <c r="B235" s="20"/>
      <c r="C235" s="23">
        <v>4300</v>
      </c>
      <c r="D235" s="14" t="s">
        <v>52</v>
      </c>
      <c r="E235" s="15">
        <v>2875</v>
      </c>
      <c r="F235" s="83">
        <v>1143.09</v>
      </c>
      <c r="G235" s="145">
        <f t="shared" si="7"/>
        <v>0.3975965217391304</v>
      </c>
      <c r="H235" s="88"/>
      <c r="I235" s="139"/>
    </row>
    <row r="236" spans="1:9" ht="12">
      <c r="A236" s="20"/>
      <c r="B236" s="20"/>
      <c r="C236" s="23">
        <v>4350</v>
      </c>
      <c r="D236" s="14" t="s">
        <v>301</v>
      </c>
      <c r="E236" s="15">
        <v>437</v>
      </c>
      <c r="F236" s="83">
        <v>41.64</v>
      </c>
      <c r="G236" s="145">
        <f t="shared" si="7"/>
        <v>0.09528604118993135</v>
      </c>
      <c r="H236" s="88"/>
      <c r="I236" s="139"/>
    </row>
    <row r="237" spans="1:9" ht="12">
      <c r="A237" s="20"/>
      <c r="B237" s="20"/>
      <c r="C237" s="23">
        <v>4370</v>
      </c>
      <c r="D237" s="14" t="s">
        <v>304</v>
      </c>
      <c r="E237" s="15">
        <v>462</v>
      </c>
      <c r="F237" s="83">
        <v>236.68</v>
      </c>
      <c r="G237" s="145">
        <f t="shared" si="7"/>
        <v>0.5122943722943724</v>
      </c>
      <c r="H237" s="88"/>
      <c r="I237" s="139"/>
    </row>
    <row r="238" spans="1:9" ht="12">
      <c r="A238" s="20"/>
      <c r="B238" s="20"/>
      <c r="C238" s="20"/>
      <c r="D238" s="14" t="s">
        <v>305</v>
      </c>
      <c r="E238" s="16"/>
      <c r="F238" s="83"/>
      <c r="G238" s="145"/>
      <c r="H238" s="88"/>
      <c r="I238" s="139"/>
    </row>
    <row r="239" spans="1:9" ht="12">
      <c r="A239" s="20"/>
      <c r="B239" s="20"/>
      <c r="C239" s="23">
        <v>4410</v>
      </c>
      <c r="D239" s="14" t="s">
        <v>60</v>
      </c>
      <c r="E239" s="15">
        <v>180</v>
      </c>
      <c r="F239" s="83">
        <v>88.8</v>
      </c>
      <c r="G239" s="145">
        <f>F239/E239</f>
        <v>0.4933333333333333</v>
      </c>
      <c r="H239" s="88"/>
      <c r="I239" s="139"/>
    </row>
    <row r="240" spans="1:9" ht="12">
      <c r="A240" s="20"/>
      <c r="B240" s="20"/>
      <c r="C240" s="23">
        <v>4430</v>
      </c>
      <c r="D240" s="14" t="s">
        <v>61</v>
      </c>
      <c r="E240" s="15">
        <v>437</v>
      </c>
      <c r="F240" s="83">
        <v>127</v>
      </c>
      <c r="G240" s="145">
        <f>F240/E240</f>
        <v>0.2906178489702517</v>
      </c>
      <c r="H240" s="88"/>
      <c r="I240" s="139"/>
    </row>
    <row r="241" spans="1:9" ht="12">
      <c r="A241" s="20"/>
      <c r="B241" s="20"/>
      <c r="C241" s="23">
        <v>4440</v>
      </c>
      <c r="D241" s="14" t="s">
        <v>77</v>
      </c>
      <c r="E241" s="15">
        <v>11303</v>
      </c>
      <c r="F241" s="83">
        <v>8500</v>
      </c>
      <c r="G241" s="145">
        <f>F241/E241</f>
        <v>0.7520127399805362</v>
      </c>
      <c r="H241" s="88"/>
      <c r="I241" s="139"/>
    </row>
    <row r="242" spans="1:9" ht="12">
      <c r="A242" s="20"/>
      <c r="B242" s="20"/>
      <c r="C242" s="23">
        <v>4520</v>
      </c>
      <c r="D242" s="14" t="s">
        <v>62</v>
      </c>
      <c r="E242" s="15">
        <v>500</v>
      </c>
      <c r="F242" s="83">
        <v>0</v>
      </c>
      <c r="G242" s="145">
        <f>F242/E242</f>
        <v>0</v>
      </c>
      <c r="H242" s="88"/>
      <c r="I242" s="139"/>
    </row>
    <row r="243" spans="1:9" ht="12">
      <c r="A243" s="20"/>
      <c r="B243" s="20"/>
      <c r="C243" s="23">
        <v>4740</v>
      </c>
      <c r="D243" s="14" t="s">
        <v>206</v>
      </c>
      <c r="E243" s="15">
        <v>200</v>
      </c>
      <c r="F243" s="85">
        <v>0</v>
      </c>
      <c r="G243" s="145">
        <f>F243/E243</f>
        <v>0</v>
      </c>
      <c r="H243" s="88"/>
      <c r="I243" s="139"/>
    </row>
    <row r="244" spans="1:9" ht="12">
      <c r="A244" s="20"/>
      <c r="B244" s="20"/>
      <c r="C244" s="20"/>
      <c r="D244" s="14" t="s">
        <v>167</v>
      </c>
      <c r="E244" s="16"/>
      <c r="F244" s="83"/>
      <c r="G244" s="145"/>
      <c r="H244" s="88"/>
      <c r="I244" s="139"/>
    </row>
    <row r="245" spans="1:9" ht="12">
      <c r="A245" s="20"/>
      <c r="B245" s="25">
        <v>80104</v>
      </c>
      <c r="C245" s="20"/>
      <c r="D245" s="14" t="s">
        <v>131</v>
      </c>
      <c r="E245" s="15">
        <v>3342406</v>
      </c>
      <c r="F245" s="83">
        <f>SUM(F246:F268)</f>
        <v>1569410.1</v>
      </c>
      <c r="G245" s="145">
        <f aca="true" t="shared" si="8" ref="G245:G259">F245/E245</f>
        <v>0.4695450223581456</v>
      </c>
      <c r="H245" s="83">
        <f>SUM(H246:H268)</f>
        <v>7000</v>
      </c>
      <c r="I245" s="139">
        <f>H245/E245</f>
        <v>0.002094299734981328</v>
      </c>
    </row>
    <row r="246" spans="1:9" ht="12">
      <c r="A246" s="20"/>
      <c r="B246" s="20"/>
      <c r="C246" s="23">
        <v>3020</v>
      </c>
      <c r="D246" s="14" t="s">
        <v>298</v>
      </c>
      <c r="E246" s="15">
        <v>66650</v>
      </c>
      <c r="F246" s="83">
        <v>35363.77</v>
      </c>
      <c r="G246" s="145">
        <f t="shared" si="8"/>
        <v>0.5305891972993247</v>
      </c>
      <c r="H246" s="88"/>
      <c r="I246" s="139"/>
    </row>
    <row r="247" spans="1:9" ht="12">
      <c r="A247" s="20"/>
      <c r="B247" s="20"/>
      <c r="C247" s="23">
        <v>4010</v>
      </c>
      <c r="D247" s="14" t="s">
        <v>67</v>
      </c>
      <c r="E247" s="15">
        <v>2073840</v>
      </c>
      <c r="F247" s="83">
        <v>908633.03</v>
      </c>
      <c r="G247" s="145">
        <f t="shared" si="8"/>
        <v>0.4381403724491764</v>
      </c>
      <c r="H247" s="88"/>
      <c r="I247" s="139"/>
    </row>
    <row r="248" spans="1:9" ht="12">
      <c r="A248" s="20"/>
      <c r="B248" s="20"/>
      <c r="C248" s="23">
        <v>4040</v>
      </c>
      <c r="D248" s="14" t="s">
        <v>72</v>
      </c>
      <c r="E248" s="15">
        <v>139281</v>
      </c>
      <c r="F248" s="83">
        <v>122184.94</v>
      </c>
      <c r="G248" s="145">
        <f t="shared" si="8"/>
        <v>0.8772549019607844</v>
      </c>
      <c r="H248" s="88"/>
      <c r="I248" s="139"/>
    </row>
    <row r="249" spans="1:9" ht="12">
      <c r="A249" s="20"/>
      <c r="B249" s="20"/>
      <c r="C249" s="23">
        <v>4110</v>
      </c>
      <c r="D249" s="14" t="s">
        <v>68</v>
      </c>
      <c r="E249" s="15">
        <v>326063</v>
      </c>
      <c r="F249" s="85">
        <v>142857.11</v>
      </c>
      <c r="G249" s="145">
        <f t="shared" si="8"/>
        <v>0.43812732508748303</v>
      </c>
      <c r="H249" s="88"/>
      <c r="I249" s="139"/>
    </row>
    <row r="250" spans="1:9" ht="12">
      <c r="A250" s="20"/>
      <c r="B250" s="20"/>
      <c r="C250" s="23">
        <v>4120</v>
      </c>
      <c r="D250" s="14" t="s">
        <v>69</v>
      </c>
      <c r="E250" s="15">
        <v>53557</v>
      </c>
      <c r="F250" s="86">
        <v>22170.76</v>
      </c>
      <c r="G250" s="145">
        <f t="shared" si="8"/>
        <v>0.41396568142353</v>
      </c>
      <c r="H250" s="88"/>
      <c r="I250" s="139"/>
    </row>
    <row r="251" spans="1:9" ht="12">
      <c r="A251" s="20"/>
      <c r="B251" s="20"/>
      <c r="C251" s="23">
        <v>4170</v>
      </c>
      <c r="D251" s="14" t="s">
        <v>74</v>
      </c>
      <c r="E251" s="15">
        <v>3300</v>
      </c>
      <c r="F251" s="83">
        <v>1760.02</v>
      </c>
      <c r="G251" s="145">
        <f t="shared" si="8"/>
        <v>0.5333393939393939</v>
      </c>
      <c r="H251" s="88"/>
      <c r="I251" s="139"/>
    </row>
    <row r="252" spans="1:9" ht="12">
      <c r="A252" s="20"/>
      <c r="B252" s="20"/>
      <c r="C252" s="23">
        <v>4210</v>
      </c>
      <c r="D252" s="14" t="s">
        <v>54</v>
      </c>
      <c r="E252" s="15">
        <v>140000</v>
      </c>
      <c r="F252" s="83">
        <v>65410.42</v>
      </c>
      <c r="G252" s="145">
        <f t="shared" si="8"/>
        <v>0.4672172857142857</v>
      </c>
      <c r="H252" s="88"/>
      <c r="I252" s="139"/>
    </row>
    <row r="253" spans="1:9" ht="12">
      <c r="A253" s="20"/>
      <c r="B253" s="20"/>
      <c r="C253" s="23">
        <v>4220</v>
      </c>
      <c r="D253" s="14" t="s">
        <v>85</v>
      </c>
      <c r="E253" s="15">
        <v>199971</v>
      </c>
      <c r="F253" s="83">
        <v>98662.31</v>
      </c>
      <c r="G253" s="145">
        <f t="shared" si="8"/>
        <v>0.49338309054812945</v>
      </c>
      <c r="H253" s="88"/>
      <c r="I253" s="139"/>
    </row>
    <row r="254" spans="1:9" ht="12">
      <c r="A254" s="20"/>
      <c r="B254" s="20"/>
      <c r="C254" s="23">
        <v>4260</v>
      </c>
      <c r="D254" s="14" t="s">
        <v>59</v>
      </c>
      <c r="E254" s="15">
        <v>50000</v>
      </c>
      <c r="F254" s="85">
        <v>24132.25</v>
      </c>
      <c r="G254" s="145">
        <f t="shared" si="8"/>
        <v>0.482645</v>
      </c>
      <c r="H254" s="88"/>
      <c r="I254" s="139"/>
    </row>
    <row r="255" spans="1:9" ht="12">
      <c r="A255" s="20"/>
      <c r="B255" s="20"/>
      <c r="C255" s="23">
        <v>4270</v>
      </c>
      <c r="D255" s="14" t="s">
        <v>58</v>
      </c>
      <c r="E255" s="15">
        <v>16000</v>
      </c>
      <c r="F255" s="83">
        <v>0</v>
      </c>
      <c r="G255" s="145">
        <f t="shared" si="8"/>
        <v>0</v>
      </c>
      <c r="H255" s="88"/>
      <c r="I255" s="139"/>
    </row>
    <row r="256" spans="1:9" ht="12">
      <c r="A256" s="20"/>
      <c r="B256" s="20"/>
      <c r="C256" s="23">
        <v>4280</v>
      </c>
      <c r="D256" s="14" t="s">
        <v>75</v>
      </c>
      <c r="E256" s="15">
        <v>9650</v>
      </c>
      <c r="F256" s="85">
        <v>3437</v>
      </c>
      <c r="G256" s="145">
        <f t="shared" si="8"/>
        <v>0.3561658031088083</v>
      </c>
      <c r="H256" s="88"/>
      <c r="I256" s="139"/>
    </row>
    <row r="257" spans="1:9" ht="12">
      <c r="A257" s="20"/>
      <c r="B257" s="20"/>
      <c r="C257" s="23">
        <v>4300</v>
      </c>
      <c r="D257" s="14" t="s">
        <v>52</v>
      </c>
      <c r="E257" s="15">
        <v>70149</v>
      </c>
      <c r="F257" s="83">
        <v>32269.66</v>
      </c>
      <c r="G257" s="145">
        <f t="shared" si="8"/>
        <v>0.46001596601519623</v>
      </c>
      <c r="H257" s="88"/>
      <c r="I257" s="139"/>
    </row>
    <row r="258" spans="1:9" ht="12">
      <c r="A258" s="20"/>
      <c r="B258" s="20"/>
      <c r="C258" s="23">
        <v>4350</v>
      </c>
      <c r="D258" s="14" t="s">
        <v>301</v>
      </c>
      <c r="E258" s="15">
        <v>5550</v>
      </c>
      <c r="F258" s="83">
        <v>1795.92</v>
      </c>
      <c r="G258" s="145">
        <f t="shared" si="8"/>
        <v>0.3235891891891892</v>
      </c>
      <c r="H258" s="88"/>
      <c r="I258" s="139"/>
    </row>
    <row r="259" spans="1:9" ht="12">
      <c r="A259" s="20"/>
      <c r="B259" s="20"/>
      <c r="C259" s="23">
        <v>4370</v>
      </c>
      <c r="D259" s="14" t="s">
        <v>304</v>
      </c>
      <c r="E259" s="15">
        <v>5000</v>
      </c>
      <c r="F259" s="83">
        <v>2082.65</v>
      </c>
      <c r="G259" s="145">
        <f t="shared" si="8"/>
        <v>0.41653</v>
      </c>
      <c r="H259" s="88"/>
      <c r="I259" s="139"/>
    </row>
    <row r="260" spans="1:9" ht="12">
      <c r="A260" s="20"/>
      <c r="B260" s="20"/>
      <c r="C260" s="20"/>
      <c r="D260" s="14" t="s">
        <v>305</v>
      </c>
      <c r="E260" s="16"/>
      <c r="F260" s="83"/>
      <c r="G260" s="145"/>
      <c r="H260" s="88"/>
      <c r="I260" s="139"/>
    </row>
    <row r="261" spans="1:9" ht="12">
      <c r="A261" s="20"/>
      <c r="B261" s="20"/>
      <c r="C261" s="23">
        <v>4410</v>
      </c>
      <c r="D261" s="14" t="s">
        <v>60</v>
      </c>
      <c r="E261" s="15">
        <v>1200</v>
      </c>
      <c r="F261" s="83">
        <v>573.6</v>
      </c>
      <c r="G261" s="145">
        <f>F261/E261</f>
        <v>0.47800000000000004</v>
      </c>
      <c r="H261" s="88"/>
      <c r="I261" s="139"/>
    </row>
    <row r="262" spans="1:9" ht="12">
      <c r="A262" s="20"/>
      <c r="B262" s="20"/>
      <c r="C262" s="23">
        <v>4440</v>
      </c>
      <c r="D262" s="14" t="s">
        <v>77</v>
      </c>
      <c r="E262" s="15">
        <v>139870</v>
      </c>
      <c r="F262" s="83">
        <v>107725.87</v>
      </c>
      <c r="G262" s="145">
        <f>F262/E262</f>
        <v>0.7701856724100951</v>
      </c>
      <c r="H262" s="88"/>
      <c r="I262" s="139"/>
    </row>
    <row r="263" spans="1:9" ht="12">
      <c r="A263" s="20"/>
      <c r="B263" s="20"/>
      <c r="C263" s="23">
        <v>4510</v>
      </c>
      <c r="D263" s="14" t="s">
        <v>309</v>
      </c>
      <c r="E263" s="15">
        <v>125</v>
      </c>
      <c r="F263" s="83">
        <v>124.1</v>
      </c>
      <c r="G263" s="145">
        <f>F263/E263</f>
        <v>0.9927999999999999</v>
      </c>
      <c r="H263" s="88"/>
      <c r="I263" s="139"/>
    </row>
    <row r="264" spans="1:9" ht="12">
      <c r="A264" s="20"/>
      <c r="B264" s="20"/>
      <c r="C264" s="23">
        <v>4520</v>
      </c>
      <c r="D264" s="14" t="s">
        <v>62</v>
      </c>
      <c r="E264" s="15">
        <v>450</v>
      </c>
      <c r="F264" s="83">
        <v>0</v>
      </c>
      <c r="G264" s="145">
        <f>F264/E264</f>
        <v>0</v>
      </c>
      <c r="H264" s="88"/>
      <c r="I264" s="139"/>
    </row>
    <row r="265" spans="1:9" ht="12">
      <c r="A265" s="20"/>
      <c r="B265" s="20"/>
      <c r="C265" s="23">
        <v>4740</v>
      </c>
      <c r="D265" s="14" t="s">
        <v>206</v>
      </c>
      <c r="E265" s="15">
        <v>1300</v>
      </c>
      <c r="F265" s="83">
        <v>55.69</v>
      </c>
      <c r="G265" s="145">
        <f>F265/E265</f>
        <v>0.042838461538461534</v>
      </c>
      <c r="H265" s="88"/>
      <c r="I265" s="139"/>
    </row>
    <row r="266" spans="1:9" ht="12">
      <c r="A266" s="20"/>
      <c r="B266" s="20"/>
      <c r="C266" s="20"/>
      <c r="D266" s="14" t="s">
        <v>167</v>
      </c>
      <c r="E266" s="16"/>
      <c r="F266" s="83"/>
      <c r="G266" s="145"/>
      <c r="H266" s="88"/>
      <c r="I266" s="139"/>
    </row>
    <row r="267" spans="1:9" ht="12">
      <c r="A267" s="20"/>
      <c r="B267" s="20"/>
      <c r="C267" s="23">
        <v>4750</v>
      </c>
      <c r="D267" s="14" t="s">
        <v>137</v>
      </c>
      <c r="E267" s="15">
        <v>1950</v>
      </c>
      <c r="F267" s="83">
        <v>171</v>
      </c>
      <c r="G267" s="145">
        <f>F267/E267</f>
        <v>0.0876923076923077</v>
      </c>
      <c r="H267" s="88"/>
      <c r="I267" s="139"/>
    </row>
    <row r="268" spans="1:9" ht="12">
      <c r="A268" s="20"/>
      <c r="B268" s="20"/>
      <c r="C268" s="23">
        <v>6050</v>
      </c>
      <c r="D268" s="14" t="s">
        <v>57</v>
      </c>
      <c r="E268" s="15">
        <v>38500</v>
      </c>
      <c r="F268" s="83"/>
      <c r="G268" s="145"/>
      <c r="H268" s="88">
        <v>7000</v>
      </c>
      <c r="I268" s="139">
        <f>H268/E268</f>
        <v>0.18181818181818182</v>
      </c>
    </row>
    <row r="269" spans="1:9" ht="12">
      <c r="A269" s="20"/>
      <c r="B269" s="25">
        <v>80110</v>
      </c>
      <c r="C269" s="20"/>
      <c r="D269" s="14" t="s">
        <v>22</v>
      </c>
      <c r="E269" s="15">
        <v>3905084</v>
      </c>
      <c r="F269" s="83">
        <f>SUM(F270:F292)</f>
        <v>2052443.6000000003</v>
      </c>
      <c r="G269" s="145">
        <f>F269/E269</f>
        <v>0.5255824458577588</v>
      </c>
      <c r="H269" s="83"/>
      <c r="I269" s="139"/>
    </row>
    <row r="270" spans="1:9" ht="12">
      <c r="A270" s="20"/>
      <c r="B270" s="20"/>
      <c r="C270" s="23">
        <v>2540</v>
      </c>
      <c r="D270" s="14" t="s">
        <v>211</v>
      </c>
      <c r="E270" s="15">
        <v>538897</v>
      </c>
      <c r="F270" s="83">
        <v>268250.32</v>
      </c>
      <c r="G270" s="145">
        <f>F270/E270</f>
        <v>0.4977766066613843</v>
      </c>
      <c r="H270" s="88"/>
      <c r="I270" s="139"/>
    </row>
    <row r="271" spans="1:9" ht="12">
      <c r="A271" s="20"/>
      <c r="B271" s="20"/>
      <c r="C271" s="23">
        <v>2800</v>
      </c>
      <c r="D271" s="14" t="s">
        <v>210</v>
      </c>
      <c r="E271" s="15">
        <v>25000</v>
      </c>
      <c r="F271" s="83">
        <v>0</v>
      </c>
      <c r="G271" s="145">
        <f>F271/E271</f>
        <v>0</v>
      </c>
      <c r="H271" s="88"/>
      <c r="I271" s="139"/>
    </row>
    <row r="272" spans="1:9" ht="12">
      <c r="A272" s="20"/>
      <c r="B272" s="20"/>
      <c r="C272" s="20"/>
      <c r="D272" s="14" t="s">
        <v>175</v>
      </c>
      <c r="E272" s="16"/>
      <c r="F272" s="83"/>
      <c r="G272" s="145"/>
      <c r="H272" s="88"/>
      <c r="I272" s="139"/>
    </row>
    <row r="273" spans="1:9" ht="12">
      <c r="A273" s="20"/>
      <c r="B273" s="20"/>
      <c r="C273" s="23">
        <v>3020</v>
      </c>
      <c r="D273" s="14" t="s">
        <v>298</v>
      </c>
      <c r="E273" s="15">
        <v>8560</v>
      </c>
      <c r="F273" s="83">
        <v>7393.9</v>
      </c>
      <c r="G273" s="145">
        <f aca="true" t="shared" si="9" ref="G273:G291">F273/E273</f>
        <v>0.8637733644859813</v>
      </c>
      <c r="H273" s="88"/>
      <c r="I273" s="139"/>
    </row>
    <row r="274" spans="1:9" ht="12">
      <c r="A274" s="20"/>
      <c r="B274" s="20"/>
      <c r="C274" s="23">
        <v>4010</v>
      </c>
      <c r="D274" s="14" t="s">
        <v>67</v>
      </c>
      <c r="E274" s="15">
        <v>2334511</v>
      </c>
      <c r="F274" s="83">
        <v>1125147.07</v>
      </c>
      <c r="G274" s="145">
        <f t="shared" si="9"/>
        <v>0.48196263371644</v>
      </c>
      <c r="H274" s="88"/>
      <c r="I274" s="139"/>
    </row>
    <row r="275" spans="1:9" ht="12">
      <c r="A275" s="20"/>
      <c r="B275" s="20"/>
      <c r="C275" s="23">
        <v>4040</v>
      </c>
      <c r="D275" s="14" t="s">
        <v>72</v>
      </c>
      <c r="E275" s="15">
        <v>178594</v>
      </c>
      <c r="F275" s="85">
        <v>173773.87</v>
      </c>
      <c r="G275" s="145">
        <f t="shared" si="9"/>
        <v>0.973010683449612</v>
      </c>
      <c r="H275" s="88"/>
      <c r="I275" s="139"/>
    </row>
    <row r="276" spans="1:9" ht="12">
      <c r="A276" s="20"/>
      <c r="B276" s="20"/>
      <c r="C276" s="23">
        <v>4110</v>
      </c>
      <c r="D276" s="14" t="s">
        <v>68</v>
      </c>
      <c r="E276" s="15">
        <v>380309</v>
      </c>
      <c r="F276" s="83">
        <v>170370.6</v>
      </c>
      <c r="G276" s="145">
        <f t="shared" si="9"/>
        <v>0.4479794062196793</v>
      </c>
      <c r="H276" s="88"/>
      <c r="I276" s="139"/>
    </row>
    <row r="277" spans="1:9" ht="12">
      <c r="A277" s="20"/>
      <c r="B277" s="20"/>
      <c r="C277" s="23">
        <v>4120</v>
      </c>
      <c r="D277" s="14" t="s">
        <v>69</v>
      </c>
      <c r="E277" s="15">
        <v>60451</v>
      </c>
      <c r="F277" s="83">
        <v>25856.68</v>
      </c>
      <c r="G277" s="145">
        <f t="shared" si="9"/>
        <v>0.4277295660948537</v>
      </c>
      <c r="H277" s="88"/>
      <c r="I277" s="139"/>
    </row>
    <row r="278" spans="1:9" ht="12">
      <c r="A278" s="20"/>
      <c r="B278" s="20"/>
      <c r="C278" s="23">
        <v>4170</v>
      </c>
      <c r="D278" s="14" t="s">
        <v>74</v>
      </c>
      <c r="E278" s="15">
        <v>7450</v>
      </c>
      <c r="F278" s="85">
        <v>4043.27</v>
      </c>
      <c r="G278" s="145">
        <f t="shared" si="9"/>
        <v>0.5427208053691275</v>
      </c>
      <c r="H278" s="88"/>
      <c r="I278" s="139"/>
    </row>
    <row r="279" spans="1:9" ht="12">
      <c r="A279" s="20"/>
      <c r="B279" s="20"/>
      <c r="C279" s="23">
        <v>4210</v>
      </c>
      <c r="D279" s="14" t="s">
        <v>54</v>
      </c>
      <c r="E279" s="15">
        <v>77400</v>
      </c>
      <c r="F279" s="83">
        <v>65501.62</v>
      </c>
      <c r="G279" s="145">
        <f t="shared" si="9"/>
        <v>0.8462741602067184</v>
      </c>
      <c r="H279" s="88"/>
      <c r="I279" s="139"/>
    </row>
    <row r="280" spans="1:9" ht="12">
      <c r="A280" s="20"/>
      <c r="B280" s="20"/>
      <c r="C280" s="23">
        <v>4220</v>
      </c>
      <c r="D280" s="14" t="s">
        <v>85</v>
      </c>
      <c r="E280" s="15">
        <v>25000</v>
      </c>
      <c r="F280" s="83">
        <v>16387.78</v>
      </c>
      <c r="G280" s="145">
        <f t="shared" si="9"/>
        <v>0.6555112</v>
      </c>
      <c r="H280" s="88"/>
      <c r="I280" s="139"/>
    </row>
    <row r="281" spans="1:9" ht="12">
      <c r="A281" s="20"/>
      <c r="B281" s="20"/>
      <c r="C281" s="23">
        <v>4260</v>
      </c>
      <c r="D281" s="14" t="s">
        <v>59</v>
      </c>
      <c r="E281" s="15">
        <v>29500</v>
      </c>
      <c r="F281" s="83">
        <v>20460.02</v>
      </c>
      <c r="G281" s="145">
        <f t="shared" si="9"/>
        <v>0.6935600000000001</v>
      </c>
      <c r="H281" s="88"/>
      <c r="I281" s="139"/>
    </row>
    <row r="282" spans="1:9" ht="12">
      <c r="A282" s="20"/>
      <c r="B282" s="20"/>
      <c r="C282" s="23">
        <v>4270</v>
      </c>
      <c r="D282" s="14" t="s">
        <v>58</v>
      </c>
      <c r="E282" s="15">
        <v>22000</v>
      </c>
      <c r="F282" s="83">
        <v>22000</v>
      </c>
      <c r="G282" s="145">
        <f t="shared" si="9"/>
        <v>1</v>
      </c>
      <c r="H282" s="88"/>
      <c r="I282" s="139"/>
    </row>
    <row r="283" spans="1:9" ht="12">
      <c r="A283" s="20"/>
      <c r="B283" s="20"/>
      <c r="C283" s="23">
        <v>4280</v>
      </c>
      <c r="D283" s="14" t="s">
        <v>75</v>
      </c>
      <c r="E283" s="15">
        <v>6179</v>
      </c>
      <c r="F283" s="85">
        <v>3310</v>
      </c>
      <c r="G283" s="145">
        <f t="shared" si="9"/>
        <v>0.5356853859847872</v>
      </c>
      <c r="H283" s="88"/>
      <c r="I283" s="139"/>
    </row>
    <row r="284" spans="1:9" ht="12">
      <c r="A284" s="20"/>
      <c r="B284" s="20"/>
      <c r="C284" s="23">
        <v>4300</v>
      </c>
      <c r="D284" s="14" t="s">
        <v>52</v>
      </c>
      <c r="E284" s="15">
        <v>39480</v>
      </c>
      <c r="F284" s="83">
        <v>25343.22</v>
      </c>
      <c r="G284" s="145">
        <f t="shared" si="9"/>
        <v>0.6419255319148937</v>
      </c>
      <c r="H284" s="88"/>
      <c r="I284" s="139"/>
    </row>
    <row r="285" spans="1:9" ht="12">
      <c r="A285" s="20"/>
      <c r="B285" s="20"/>
      <c r="C285" s="23">
        <v>4350</v>
      </c>
      <c r="D285" s="14" t="s">
        <v>301</v>
      </c>
      <c r="E285" s="15">
        <v>3100</v>
      </c>
      <c r="F285" s="85">
        <v>542.9</v>
      </c>
      <c r="G285" s="145">
        <f t="shared" si="9"/>
        <v>0.1751290322580645</v>
      </c>
      <c r="H285" s="88"/>
      <c r="I285" s="139"/>
    </row>
    <row r="286" spans="1:9" ht="12">
      <c r="A286" s="20"/>
      <c r="B286" s="20"/>
      <c r="C286" s="23">
        <v>4370</v>
      </c>
      <c r="D286" s="14" t="s">
        <v>304</v>
      </c>
      <c r="E286" s="15">
        <v>1820</v>
      </c>
      <c r="F286" s="83">
        <v>974.1</v>
      </c>
      <c r="G286" s="145">
        <f t="shared" si="9"/>
        <v>0.5352197802197802</v>
      </c>
      <c r="H286" s="88"/>
      <c r="I286" s="139"/>
    </row>
    <row r="287" spans="1:9" ht="12">
      <c r="A287" s="20"/>
      <c r="B287" s="20"/>
      <c r="C287" s="20"/>
      <c r="D287" s="14" t="s">
        <v>305</v>
      </c>
      <c r="E287" s="16"/>
      <c r="F287" s="83"/>
      <c r="G287" s="145"/>
      <c r="H287" s="88"/>
      <c r="I287" s="139"/>
    </row>
    <row r="288" spans="1:9" ht="12">
      <c r="A288" s="20"/>
      <c r="B288" s="20"/>
      <c r="C288" s="23">
        <v>4410</v>
      </c>
      <c r="D288" s="14" t="s">
        <v>60</v>
      </c>
      <c r="E288" s="15">
        <v>4000</v>
      </c>
      <c r="F288" s="83">
        <v>2932.46</v>
      </c>
      <c r="G288" s="145">
        <f t="shared" si="9"/>
        <v>0.733115</v>
      </c>
      <c r="H288" s="88"/>
      <c r="I288" s="139"/>
    </row>
    <row r="289" spans="1:9" ht="12">
      <c r="A289" s="20"/>
      <c r="B289" s="20"/>
      <c r="C289" s="23">
        <v>4430</v>
      </c>
      <c r="D289" s="14" t="s">
        <v>61</v>
      </c>
      <c r="E289" s="15">
        <v>2800</v>
      </c>
      <c r="F289" s="83">
        <v>476.11</v>
      </c>
      <c r="G289" s="145">
        <f t="shared" si="9"/>
        <v>0.17003928571428573</v>
      </c>
      <c r="H289" s="88"/>
      <c r="I289" s="139"/>
    </row>
    <row r="290" spans="1:9" ht="12">
      <c r="A290" s="20"/>
      <c r="B290" s="20"/>
      <c r="C290" s="23">
        <v>4440</v>
      </c>
      <c r="D290" s="14" t="s">
        <v>77</v>
      </c>
      <c r="E290" s="15">
        <v>157383</v>
      </c>
      <c r="F290" s="83">
        <v>119138</v>
      </c>
      <c r="G290" s="145">
        <f t="shared" si="9"/>
        <v>0.7569940844945133</v>
      </c>
      <c r="H290" s="88"/>
      <c r="I290" s="139"/>
    </row>
    <row r="291" spans="1:9" ht="12">
      <c r="A291" s="20"/>
      <c r="B291" s="20"/>
      <c r="C291" s="23">
        <v>4740</v>
      </c>
      <c r="D291" s="14" t="s">
        <v>206</v>
      </c>
      <c r="E291" s="15">
        <v>2650</v>
      </c>
      <c r="F291" s="83">
        <v>541.68</v>
      </c>
      <c r="G291" s="145">
        <f t="shared" si="9"/>
        <v>0.2044075471698113</v>
      </c>
      <c r="H291" s="88"/>
      <c r="I291" s="139"/>
    </row>
    <row r="292" spans="1:9" ht="12">
      <c r="A292" s="20"/>
      <c r="B292" s="20"/>
      <c r="C292" s="20"/>
      <c r="D292" s="14" t="s">
        <v>167</v>
      </c>
      <c r="E292" s="16"/>
      <c r="F292" s="83"/>
      <c r="G292" s="145"/>
      <c r="H292" s="88"/>
      <c r="I292" s="139"/>
    </row>
    <row r="293" spans="1:9" ht="12">
      <c r="A293" s="20"/>
      <c r="B293" s="25">
        <v>80113</v>
      </c>
      <c r="C293" s="20"/>
      <c r="D293" s="14" t="s">
        <v>86</v>
      </c>
      <c r="E293" s="15">
        <v>437225</v>
      </c>
      <c r="F293" s="83">
        <f>SUM(F294:F296)</f>
        <v>181061.83</v>
      </c>
      <c r="G293" s="145">
        <f aca="true" t="shared" si="10" ref="G293:G302">F293/E293</f>
        <v>0.41411591285951166</v>
      </c>
      <c r="H293" s="83"/>
      <c r="I293" s="139"/>
    </row>
    <row r="294" spans="1:9" ht="12">
      <c r="A294" s="20"/>
      <c r="B294" s="20"/>
      <c r="C294" s="23">
        <v>4210</v>
      </c>
      <c r="D294" s="14" t="s">
        <v>54</v>
      </c>
      <c r="E294" s="15">
        <v>570</v>
      </c>
      <c r="F294" s="83">
        <v>570</v>
      </c>
      <c r="G294" s="145">
        <f t="shared" si="10"/>
        <v>1</v>
      </c>
      <c r="H294" s="88"/>
      <c r="I294" s="139"/>
    </row>
    <row r="295" spans="1:9" ht="12">
      <c r="A295" s="20"/>
      <c r="B295" s="20"/>
      <c r="C295" s="23">
        <v>4300</v>
      </c>
      <c r="D295" s="14" t="s">
        <v>52</v>
      </c>
      <c r="E295" s="15">
        <v>432423</v>
      </c>
      <c r="F295" s="83">
        <v>180491.83</v>
      </c>
      <c r="G295" s="145">
        <f t="shared" si="10"/>
        <v>0.41739646133531283</v>
      </c>
      <c r="H295" s="88"/>
      <c r="I295" s="139"/>
    </row>
    <row r="296" spans="1:9" ht="12">
      <c r="A296" s="20"/>
      <c r="B296" s="20"/>
      <c r="C296" s="23">
        <v>4430</v>
      </c>
      <c r="D296" s="14" t="s">
        <v>61</v>
      </c>
      <c r="E296" s="15">
        <v>4232</v>
      </c>
      <c r="F296" s="83">
        <v>0</v>
      </c>
      <c r="G296" s="145">
        <f t="shared" si="10"/>
        <v>0</v>
      </c>
      <c r="H296" s="88"/>
      <c r="I296" s="139"/>
    </row>
    <row r="297" spans="1:9" ht="12">
      <c r="A297" s="20"/>
      <c r="B297" s="25">
        <v>80146</v>
      </c>
      <c r="C297" s="20"/>
      <c r="D297" s="14" t="s">
        <v>87</v>
      </c>
      <c r="E297" s="15">
        <v>67709</v>
      </c>
      <c r="F297" s="83">
        <f>SUM(F298:F304)</f>
        <v>25625.050000000003</v>
      </c>
      <c r="G297" s="145">
        <f t="shared" si="10"/>
        <v>0.37845855056196376</v>
      </c>
      <c r="H297" s="83"/>
      <c r="I297" s="139"/>
    </row>
    <row r="298" spans="1:9" ht="12">
      <c r="A298" s="20"/>
      <c r="B298" s="20"/>
      <c r="C298" s="23">
        <v>4210</v>
      </c>
      <c r="D298" s="14" t="s">
        <v>54</v>
      </c>
      <c r="E298" s="15">
        <v>30301</v>
      </c>
      <c r="F298" s="83">
        <v>11541.47</v>
      </c>
      <c r="G298" s="145">
        <f t="shared" si="10"/>
        <v>0.38089402990000326</v>
      </c>
      <c r="H298" s="88"/>
      <c r="I298" s="139"/>
    </row>
    <row r="299" spans="1:9" ht="12">
      <c r="A299" s="20"/>
      <c r="B299" s="20"/>
      <c r="C299" s="23">
        <v>4300</v>
      </c>
      <c r="D299" s="14" t="s">
        <v>52</v>
      </c>
      <c r="E299" s="15">
        <v>11139</v>
      </c>
      <c r="F299" s="83">
        <v>2651.09</v>
      </c>
      <c r="G299" s="145">
        <f t="shared" si="10"/>
        <v>0.23800071819732474</v>
      </c>
      <c r="H299" s="88"/>
      <c r="I299" s="139"/>
    </row>
    <row r="300" spans="1:9" ht="12">
      <c r="A300" s="20"/>
      <c r="B300" s="20"/>
      <c r="C300" s="23">
        <v>4410</v>
      </c>
      <c r="D300" s="14" t="s">
        <v>60</v>
      </c>
      <c r="E300" s="15">
        <v>7762</v>
      </c>
      <c r="F300" s="85">
        <v>3766.8</v>
      </c>
      <c r="G300" s="145">
        <f t="shared" si="10"/>
        <v>0.4852872970883793</v>
      </c>
      <c r="H300" s="88"/>
      <c r="I300" s="139"/>
    </row>
    <row r="301" spans="1:9" ht="12">
      <c r="A301" s="20"/>
      <c r="B301" s="20"/>
      <c r="C301" s="23">
        <v>4700</v>
      </c>
      <c r="D301" s="14" t="s">
        <v>136</v>
      </c>
      <c r="E301" s="15">
        <v>15850</v>
      </c>
      <c r="F301" s="83">
        <v>6276.16</v>
      </c>
      <c r="G301" s="145">
        <f t="shared" si="10"/>
        <v>0.39597223974763407</v>
      </c>
      <c r="H301" s="88"/>
      <c r="I301" s="139"/>
    </row>
    <row r="302" spans="1:9" ht="12">
      <c r="A302" s="20"/>
      <c r="B302" s="20"/>
      <c r="C302" s="23">
        <v>4740</v>
      </c>
      <c r="D302" s="14" t="s">
        <v>206</v>
      </c>
      <c r="E302" s="15">
        <v>1202</v>
      </c>
      <c r="F302" s="83">
        <v>63.08</v>
      </c>
      <c r="G302" s="145">
        <f t="shared" si="10"/>
        <v>0.052479201331114805</v>
      </c>
      <c r="H302" s="88"/>
      <c r="I302" s="139"/>
    </row>
    <row r="303" spans="1:9" ht="12">
      <c r="A303" s="20"/>
      <c r="B303" s="20"/>
      <c r="C303" s="20"/>
      <c r="D303" s="14" t="s">
        <v>167</v>
      </c>
      <c r="E303" s="16"/>
      <c r="F303" s="85"/>
      <c r="G303" s="145"/>
      <c r="H303" s="88"/>
      <c r="I303" s="139"/>
    </row>
    <row r="304" spans="1:9" ht="12">
      <c r="A304" s="20"/>
      <c r="B304" s="20"/>
      <c r="C304" s="23">
        <v>4750</v>
      </c>
      <c r="D304" s="14" t="s">
        <v>137</v>
      </c>
      <c r="E304" s="15">
        <v>1455</v>
      </c>
      <c r="F304" s="86">
        <v>1326.45</v>
      </c>
      <c r="G304" s="145">
        <f>F304/E304</f>
        <v>0.9116494845360825</v>
      </c>
      <c r="H304" s="88"/>
      <c r="I304" s="139"/>
    </row>
    <row r="305" spans="1:9" ht="12">
      <c r="A305" s="20"/>
      <c r="B305" s="25">
        <v>80178</v>
      </c>
      <c r="C305" s="20"/>
      <c r="D305" s="14" t="s">
        <v>296</v>
      </c>
      <c r="E305" s="15">
        <v>3000</v>
      </c>
      <c r="F305" s="83">
        <f>F306</f>
        <v>0</v>
      </c>
      <c r="G305" s="145">
        <f>F305/E305</f>
        <v>0</v>
      </c>
      <c r="H305" s="83"/>
      <c r="I305" s="139"/>
    </row>
    <row r="306" spans="1:9" ht="12">
      <c r="A306" s="20"/>
      <c r="B306" s="20"/>
      <c r="C306" s="23">
        <v>2310</v>
      </c>
      <c r="D306" s="14" t="s">
        <v>297</v>
      </c>
      <c r="E306" s="15">
        <v>3000</v>
      </c>
      <c r="F306" s="83">
        <v>0</v>
      </c>
      <c r="G306" s="145">
        <f>F306/E306</f>
        <v>0</v>
      </c>
      <c r="H306" s="88"/>
      <c r="I306" s="139"/>
    </row>
    <row r="307" spans="1:9" ht="12">
      <c r="A307" s="20"/>
      <c r="B307" s="20"/>
      <c r="C307" s="20"/>
      <c r="D307" s="14" t="s">
        <v>215</v>
      </c>
      <c r="E307" s="16"/>
      <c r="F307" s="83"/>
      <c r="G307" s="145"/>
      <c r="H307" s="88"/>
      <c r="I307" s="139"/>
    </row>
    <row r="308" spans="1:9" ht="12">
      <c r="A308" s="20"/>
      <c r="B308" s="25">
        <v>80195</v>
      </c>
      <c r="C308" s="20"/>
      <c r="D308" s="14" t="s">
        <v>5</v>
      </c>
      <c r="E308" s="15">
        <v>201419</v>
      </c>
      <c r="F308" s="83">
        <f>SUM(F309:F314)</f>
        <v>305.29</v>
      </c>
      <c r="G308" s="145">
        <f>F308/E308</f>
        <v>0.0015156961359156784</v>
      </c>
      <c r="H308" s="83">
        <f>SUM(H309:H314)</f>
        <v>0</v>
      </c>
      <c r="I308" s="139">
        <f>H308/E308*100</f>
        <v>0</v>
      </c>
    </row>
    <row r="309" spans="1:9" ht="12">
      <c r="A309" s="20"/>
      <c r="B309" s="20"/>
      <c r="C309" s="23">
        <v>4170</v>
      </c>
      <c r="D309" s="14" t="s">
        <v>74</v>
      </c>
      <c r="E309" s="15">
        <v>419</v>
      </c>
      <c r="F309" s="85">
        <v>305.29</v>
      </c>
      <c r="G309" s="145">
        <f>F309/E309</f>
        <v>0.7286157517899762</v>
      </c>
      <c r="H309" s="83"/>
      <c r="I309" s="139"/>
    </row>
    <row r="310" spans="1:9" ht="12">
      <c r="A310" s="20"/>
      <c r="B310" s="20"/>
      <c r="C310" s="23">
        <v>4300</v>
      </c>
      <c r="D310" s="14" t="s">
        <v>52</v>
      </c>
      <c r="E310" s="15">
        <v>1000</v>
      </c>
      <c r="F310" s="83">
        <v>0</v>
      </c>
      <c r="G310" s="145">
        <f>F310/E310</f>
        <v>0</v>
      </c>
      <c r="H310" s="88"/>
      <c r="I310" s="139"/>
    </row>
    <row r="311" spans="1:9" ht="12">
      <c r="A311" s="20"/>
      <c r="B311" s="20"/>
      <c r="C311" s="23">
        <v>6050</v>
      </c>
      <c r="D311" s="14" t="s">
        <v>57</v>
      </c>
      <c r="E311" s="15">
        <v>12500</v>
      </c>
      <c r="F311" s="83"/>
      <c r="G311" s="145"/>
      <c r="H311" s="88">
        <v>0</v>
      </c>
      <c r="I311" s="139">
        <f>H311/E311*100</f>
        <v>0</v>
      </c>
    </row>
    <row r="312" spans="1:9" ht="12">
      <c r="A312" s="20"/>
      <c r="B312" s="20"/>
      <c r="C312" s="23">
        <v>6630</v>
      </c>
      <c r="D312" s="14" t="s">
        <v>212</v>
      </c>
      <c r="E312" s="15">
        <v>187500</v>
      </c>
      <c r="F312" s="83"/>
      <c r="G312" s="145"/>
      <c r="H312" s="88">
        <v>0</v>
      </c>
      <c r="I312" s="139">
        <f>H312/E312*100</f>
        <v>0</v>
      </c>
    </row>
    <row r="313" spans="1:9" ht="12">
      <c r="A313" s="20"/>
      <c r="B313" s="20"/>
      <c r="C313" s="20"/>
      <c r="D313" s="14" t="s">
        <v>213</v>
      </c>
      <c r="E313" s="16"/>
      <c r="F313" s="83"/>
      <c r="G313" s="145"/>
      <c r="H313" s="88"/>
      <c r="I313" s="139"/>
    </row>
    <row r="314" spans="1:9" ht="12">
      <c r="A314" s="22"/>
      <c r="B314" s="22"/>
      <c r="C314" s="22"/>
      <c r="D314" s="14" t="s">
        <v>214</v>
      </c>
      <c r="E314" s="17"/>
      <c r="F314" s="83"/>
      <c r="G314" s="145"/>
      <c r="H314" s="88"/>
      <c r="I314" s="139"/>
    </row>
    <row r="315" spans="1:9" ht="12">
      <c r="A315" s="24">
        <v>851</v>
      </c>
      <c r="B315" s="20"/>
      <c r="C315" s="20"/>
      <c r="D315" s="12" t="s">
        <v>24</v>
      </c>
      <c r="E315" s="13">
        <v>202680</v>
      </c>
      <c r="F315" s="82">
        <f>F316+F325+F341</f>
        <v>73790.26999999999</v>
      </c>
      <c r="G315" s="144">
        <f>F315/E315</f>
        <v>0.36407277481744615</v>
      </c>
      <c r="H315" s="82"/>
      <c r="I315" s="138"/>
    </row>
    <row r="316" spans="1:9" ht="12">
      <c r="A316" s="20"/>
      <c r="B316" s="25">
        <v>85153</v>
      </c>
      <c r="C316" s="20"/>
      <c r="D316" s="14" t="s">
        <v>88</v>
      </c>
      <c r="E316" s="15">
        <v>41000</v>
      </c>
      <c r="F316" s="83">
        <f>SUM(F317:F324)</f>
        <v>12467.269999999999</v>
      </c>
      <c r="G316" s="145">
        <f>F316/E316</f>
        <v>0.30407975609756094</v>
      </c>
      <c r="H316" s="83"/>
      <c r="I316" s="139"/>
    </row>
    <row r="317" spans="1:9" ht="12">
      <c r="A317" s="20"/>
      <c r="B317" s="20"/>
      <c r="C317" s="23">
        <v>2800</v>
      </c>
      <c r="D317" s="14" t="s">
        <v>210</v>
      </c>
      <c r="E317" s="15">
        <v>10000</v>
      </c>
      <c r="F317" s="83">
        <v>0</v>
      </c>
      <c r="G317" s="145">
        <f>F317/E317</f>
        <v>0</v>
      </c>
      <c r="H317" s="88"/>
      <c r="I317" s="139"/>
    </row>
    <row r="318" spans="1:9" ht="12">
      <c r="A318" s="20"/>
      <c r="B318" s="20"/>
      <c r="C318" s="20"/>
      <c r="D318" s="14" t="s">
        <v>175</v>
      </c>
      <c r="E318" s="16"/>
      <c r="F318" s="83"/>
      <c r="G318" s="145"/>
      <c r="H318" s="88"/>
      <c r="I318" s="139"/>
    </row>
    <row r="319" spans="1:9" ht="12">
      <c r="A319" s="20"/>
      <c r="B319" s="20"/>
      <c r="C319" s="23">
        <v>2820</v>
      </c>
      <c r="D319" s="14" t="s">
        <v>170</v>
      </c>
      <c r="E319" s="15">
        <v>10000</v>
      </c>
      <c r="F319" s="83">
        <v>10000</v>
      </c>
      <c r="G319" s="145">
        <f>F319/E319</f>
        <v>1</v>
      </c>
      <c r="H319" s="88"/>
      <c r="I319" s="139"/>
    </row>
    <row r="320" spans="1:9" ht="12">
      <c r="A320" s="20"/>
      <c r="B320" s="20"/>
      <c r="C320" s="20"/>
      <c r="D320" s="14" t="s">
        <v>171</v>
      </c>
      <c r="E320" s="16"/>
      <c r="F320" s="83"/>
      <c r="G320" s="145"/>
      <c r="H320" s="88"/>
      <c r="I320" s="139"/>
    </row>
    <row r="321" spans="1:9" ht="12">
      <c r="A321" s="20"/>
      <c r="B321" s="20"/>
      <c r="C321" s="23">
        <v>4210</v>
      </c>
      <c r="D321" s="14" t="s">
        <v>54</v>
      </c>
      <c r="E321" s="15">
        <v>8000</v>
      </c>
      <c r="F321" s="83">
        <v>1117.21</v>
      </c>
      <c r="G321" s="145">
        <f aca="true" t="shared" si="11" ref="G321:G335">F321/E321</f>
        <v>0.13965125</v>
      </c>
      <c r="H321" s="88"/>
      <c r="I321" s="139"/>
    </row>
    <row r="322" spans="1:9" ht="12">
      <c r="A322" s="20"/>
      <c r="B322" s="20"/>
      <c r="C322" s="23">
        <v>4220</v>
      </c>
      <c r="D322" s="14" t="s">
        <v>85</v>
      </c>
      <c r="E322" s="15">
        <v>3000</v>
      </c>
      <c r="F322" s="83">
        <v>0</v>
      </c>
      <c r="G322" s="145">
        <f t="shared" si="11"/>
        <v>0</v>
      </c>
      <c r="H322" s="88"/>
      <c r="I322" s="139"/>
    </row>
    <row r="323" spans="1:9" ht="12">
      <c r="A323" s="20"/>
      <c r="B323" s="20"/>
      <c r="C323" s="23">
        <v>4300</v>
      </c>
      <c r="D323" s="14" t="s">
        <v>52</v>
      </c>
      <c r="E323" s="15">
        <v>8000</v>
      </c>
      <c r="F323" s="83">
        <v>1350.06</v>
      </c>
      <c r="G323" s="145">
        <f t="shared" si="11"/>
        <v>0.1687575</v>
      </c>
      <c r="H323" s="88"/>
      <c r="I323" s="139"/>
    </row>
    <row r="324" spans="1:9" ht="12">
      <c r="A324" s="20"/>
      <c r="B324" s="20"/>
      <c r="C324" s="23">
        <v>4700</v>
      </c>
      <c r="D324" s="14" t="s">
        <v>136</v>
      </c>
      <c r="E324" s="15">
        <v>2000</v>
      </c>
      <c r="F324" s="83">
        <v>0</v>
      </c>
      <c r="G324" s="145">
        <f t="shared" si="11"/>
        <v>0</v>
      </c>
      <c r="H324" s="88"/>
      <c r="I324" s="139"/>
    </row>
    <row r="325" spans="1:9" ht="12">
      <c r="A325" s="20"/>
      <c r="B325" s="25">
        <v>85154</v>
      </c>
      <c r="C325" s="20"/>
      <c r="D325" s="14" t="s">
        <v>26</v>
      </c>
      <c r="E325" s="15">
        <v>140280</v>
      </c>
      <c r="F325" s="83">
        <f>SUM(F326:F340)</f>
        <v>57981.86999999999</v>
      </c>
      <c r="G325" s="145">
        <f t="shared" si="11"/>
        <v>0.41332955517536346</v>
      </c>
      <c r="H325" s="83"/>
      <c r="I325" s="139"/>
    </row>
    <row r="326" spans="1:9" ht="12">
      <c r="A326" s="20"/>
      <c r="B326" s="20"/>
      <c r="C326" s="23">
        <v>4110</v>
      </c>
      <c r="D326" s="14" t="s">
        <v>68</v>
      </c>
      <c r="E326" s="15">
        <v>1400</v>
      </c>
      <c r="F326" s="83">
        <v>581.01</v>
      </c>
      <c r="G326" s="145">
        <f t="shared" si="11"/>
        <v>0.41500714285714285</v>
      </c>
      <c r="H326" s="88"/>
      <c r="I326" s="139"/>
    </row>
    <row r="327" spans="1:9" ht="12">
      <c r="A327" s="20"/>
      <c r="B327" s="20"/>
      <c r="C327" s="23">
        <v>4120</v>
      </c>
      <c r="D327" s="14" t="s">
        <v>69</v>
      </c>
      <c r="E327" s="15">
        <v>100</v>
      </c>
      <c r="F327" s="83">
        <v>0</v>
      </c>
      <c r="G327" s="145">
        <f t="shared" si="11"/>
        <v>0</v>
      </c>
      <c r="H327" s="88"/>
      <c r="I327" s="139"/>
    </row>
    <row r="328" spans="1:9" ht="12">
      <c r="A328" s="20"/>
      <c r="B328" s="20"/>
      <c r="C328" s="23">
        <v>4170</v>
      </c>
      <c r="D328" s="14" t="s">
        <v>74</v>
      </c>
      <c r="E328" s="15">
        <v>75780</v>
      </c>
      <c r="F328" s="83">
        <v>34734.84</v>
      </c>
      <c r="G328" s="145">
        <f t="shared" si="11"/>
        <v>0.4583642121931908</v>
      </c>
      <c r="H328" s="88"/>
      <c r="I328" s="139"/>
    </row>
    <row r="329" spans="1:9" ht="12">
      <c r="A329" s="20"/>
      <c r="B329" s="20"/>
      <c r="C329" s="23">
        <v>4210</v>
      </c>
      <c r="D329" s="14" t="s">
        <v>54</v>
      </c>
      <c r="E329" s="15">
        <v>14700</v>
      </c>
      <c r="F329" s="83">
        <v>926.7</v>
      </c>
      <c r="G329" s="145">
        <f t="shared" si="11"/>
        <v>0.06304081632653062</v>
      </c>
      <c r="H329" s="88"/>
      <c r="I329" s="139"/>
    </row>
    <row r="330" spans="1:9" ht="12">
      <c r="A330" s="20"/>
      <c r="B330" s="20"/>
      <c r="C330" s="23">
        <v>4220</v>
      </c>
      <c r="D330" s="14" t="s">
        <v>85</v>
      </c>
      <c r="E330" s="15">
        <v>2000</v>
      </c>
      <c r="F330" s="83">
        <v>264.49</v>
      </c>
      <c r="G330" s="145">
        <f t="shared" si="11"/>
        <v>0.132245</v>
      </c>
      <c r="H330" s="88"/>
      <c r="I330" s="139"/>
    </row>
    <row r="331" spans="1:9" ht="12">
      <c r="A331" s="20"/>
      <c r="B331" s="20"/>
      <c r="C331" s="23">
        <v>4260</v>
      </c>
      <c r="D331" s="14" t="s">
        <v>59</v>
      </c>
      <c r="E331" s="15">
        <v>1000</v>
      </c>
      <c r="F331" s="83">
        <v>294.64</v>
      </c>
      <c r="G331" s="145">
        <f t="shared" si="11"/>
        <v>0.29464</v>
      </c>
      <c r="H331" s="88"/>
      <c r="I331" s="139"/>
    </row>
    <row r="332" spans="1:9" ht="12">
      <c r="A332" s="20"/>
      <c r="B332" s="20"/>
      <c r="C332" s="23">
        <v>4270</v>
      </c>
      <c r="D332" s="14" t="s">
        <v>58</v>
      </c>
      <c r="E332" s="15">
        <v>3300</v>
      </c>
      <c r="F332" s="83">
        <v>2800</v>
      </c>
      <c r="G332" s="145">
        <f t="shared" si="11"/>
        <v>0.8484848484848485</v>
      </c>
      <c r="H332" s="88"/>
      <c r="I332" s="139"/>
    </row>
    <row r="333" spans="1:9" ht="12">
      <c r="A333" s="20"/>
      <c r="B333" s="20"/>
      <c r="C333" s="23">
        <v>4300</v>
      </c>
      <c r="D333" s="14" t="s">
        <v>52</v>
      </c>
      <c r="E333" s="15">
        <v>37500</v>
      </c>
      <c r="F333" s="85">
        <v>16775</v>
      </c>
      <c r="G333" s="145">
        <f t="shared" si="11"/>
        <v>0.44733333333333336</v>
      </c>
      <c r="H333" s="88"/>
      <c r="I333" s="139"/>
    </row>
    <row r="334" spans="1:9" ht="12">
      <c r="A334" s="20"/>
      <c r="B334" s="20"/>
      <c r="C334" s="23">
        <v>4350</v>
      </c>
      <c r="D334" s="14" t="s">
        <v>301</v>
      </c>
      <c r="E334" s="15">
        <v>800</v>
      </c>
      <c r="F334" s="83">
        <v>586.03</v>
      </c>
      <c r="G334" s="145">
        <f t="shared" si="11"/>
        <v>0.7325375</v>
      </c>
      <c r="H334" s="88"/>
      <c r="I334" s="139"/>
    </row>
    <row r="335" spans="1:9" ht="12">
      <c r="A335" s="20"/>
      <c r="B335" s="20"/>
      <c r="C335" s="23">
        <v>4370</v>
      </c>
      <c r="D335" s="14" t="s">
        <v>304</v>
      </c>
      <c r="E335" s="15">
        <v>1200</v>
      </c>
      <c r="F335" s="83">
        <v>174.52</v>
      </c>
      <c r="G335" s="145">
        <f t="shared" si="11"/>
        <v>0.14543333333333333</v>
      </c>
      <c r="H335" s="88"/>
      <c r="I335" s="139"/>
    </row>
    <row r="336" spans="1:9" ht="12">
      <c r="A336" s="20"/>
      <c r="B336" s="20"/>
      <c r="C336" s="20"/>
      <c r="D336" s="14" t="s">
        <v>305</v>
      </c>
      <c r="E336" s="16"/>
      <c r="F336" s="83"/>
      <c r="G336" s="145"/>
      <c r="H336" s="88"/>
      <c r="I336" s="139"/>
    </row>
    <row r="337" spans="1:9" ht="12">
      <c r="A337" s="20"/>
      <c r="B337" s="20"/>
      <c r="C337" s="23">
        <v>4410</v>
      </c>
      <c r="D337" s="14" t="s">
        <v>60</v>
      </c>
      <c r="E337" s="15">
        <v>1000</v>
      </c>
      <c r="F337" s="85">
        <v>0</v>
      </c>
      <c r="G337" s="145">
        <f>F337/E337</f>
        <v>0</v>
      </c>
      <c r="H337" s="88"/>
      <c r="I337" s="139"/>
    </row>
    <row r="338" spans="1:9" ht="12">
      <c r="A338" s="20"/>
      <c r="B338" s="20"/>
      <c r="C338" s="23">
        <v>4700</v>
      </c>
      <c r="D338" s="14" t="s">
        <v>136</v>
      </c>
      <c r="E338" s="15">
        <v>1000</v>
      </c>
      <c r="F338" s="86">
        <v>720</v>
      </c>
      <c r="G338" s="145">
        <f>F338/E338</f>
        <v>0.72</v>
      </c>
      <c r="H338" s="88"/>
      <c r="I338" s="139"/>
    </row>
    <row r="339" spans="1:9" ht="12">
      <c r="A339" s="20"/>
      <c r="B339" s="20"/>
      <c r="C339" s="23">
        <v>4740</v>
      </c>
      <c r="D339" s="14" t="s">
        <v>206</v>
      </c>
      <c r="E339" s="15">
        <v>500</v>
      </c>
      <c r="F339" s="83">
        <v>124.64</v>
      </c>
      <c r="G339" s="145">
        <f>F339/E339</f>
        <v>0.24928</v>
      </c>
      <c r="H339" s="88"/>
      <c r="I339" s="139"/>
    </row>
    <row r="340" spans="1:9" ht="12">
      <c r="A340" s="20"/>
      <c r="B340" s="20"/>
      <c r="C340" s="20"/>
      <c r="D340" s="14" t="s">
        <v>167</v>
      </c>
      <c r="E340" s="16"/>
      <c r="F340" s="83"/>
      <c r="G340" s="145"/>
      <c r="H340" s="88"/>
      <c r="I340" s="139"/>
    </row>
    <row r="341" spans="1:9" ht="12">
      <c r="A341" s="20"/>
      <c r="B341" s="25">
        <v>85195</v>
      </c>
      <c r="C341" s="20"/>
      <c r="D341" s="14" t="s">
        <v>5</v>
      </c>
      <c r="E341" s="15">
        <v>21400</v>
      </c>
      <c r="F341" s="83">
        <f>SUM(F342:F348)</f>
        <v>3341.13</v>
      </c>
      <c r="G341" s="145">
        <f>F341/E341</f>
        <v>0.15612757009345796</v>
      </c>
      <c r="H341" s="83"/>
      <c r="I341" s="139"/>
    </row>
    <row r="342" spans="1:9" ht="12">
      <c r="A342" s="20"/>
      <c r="B342" s="20"/>
      <c r="C342" s="23">
        <v>2820</v>
      </c>
      <c r="D342" s="14" t="s">
        <v>170</v>
      </c>
      <c r="E342" s="15">
        <v>6000</v>
      </c>
      <c r="F342" s="83">
        <v>3000</v>
      </c>
      <c r="G342" s="145">
        <f>F342/E342</f>
        <v>0.5</v>
      </c>
      <c r="H342" s="88"/>
      <c r="I342" s="139"/>
    </row>
    <row r="343" spans="1:9" ht="12">
      <c r="A343" s="20"/>
      <c r="B343" s="20"/>
      <c r="C343" s="20"/>
      <c r="D343" s="14" t="s">
        <v>171</v>
      </c>
      <c r="E343" s="16"/>
      <c r="F343" s="83"/>
      <c r="G343" s="145"/>
      <c r="H343" s="88"/>
      <c r="I343" s="139"/>
    </row>
    <row r="344" spans="1:9" ht="12">
      <c r="A344" s="20"/>
      <c r="B344" s="20"/>
      <c r="C344" s="23">
        <v>4010</v>
      </c>
      <c r="D344" s="14" t="s">
        <v>67</v>
      </c>
      <c r="E344" s="15">
        <v>320</v>
      </c>
      <c r="F344" s="83">
        <v>289.75</v>
      </c>
      <c r="G344" s="145">
        <f aca="true" t="shared" si="12" ref="G344:G350">F344/E344</f>
        <v>0.90546875</v>
      </c>
      <c r="H344" s="88"/>
      <c r="I344" s="139"/>
    </row>
    <row r="345" spans="1:9" ht="12">
      <c r="A345" s="20"/>
      <c r="B345" s="20"/>
      <c r="C345" s="23">
        <v>4110</v>
      </c>
      <c r="D345" s="14" t="s">
        <v>68</v>
      </c>
      <c r="E345" s="15">
        <v>50</v>
      </c>
      <c r="F345" s="83">
        <v>44.27</v>
      </c>
      <c r="G345" s="145">
        <f t="shared" si="12"/>
        <v>0.8854000000000001</v>
      </c>
      <c r="H345" s="88"/>
      <c r="I345" s="139"/>
    </row>
    <row r="346" spans="1:9" ht="12">
      <c r="A346" s="20"/>
      <c r="B346" s="20"/>
      <c r="C346" s="23">
        <v>4120</v>
      </c>
      <c r="D346" s="14" t="s">
        <v>69</v>
      </c>
      <c r="E346" s="15">
        <v>8</v>
      </c>
      <c r="F346" s="83">
        <v>7.11</v>
      </c>
      <c r="G346" s="145">
        <f t="shared" si="12"/>
        <v>0.88875</v>
      </c>
      <c r="H346" s="88"/>
      <c r="I346" s="139"/>
    </row>
    <row r="347" spans="1:9" ht="12">
      <c r="A347" s="20"/>
      <c r="B347" s="20"/>
      <c r="C347" s="23">
        <v>4210</v>
      </c>
      <c r="D347" s="14" t="s">
        <v>54</v>
      </c>
      <c r="E347" s="15">
        <v>22</v>
      </c>
      <c r="F347" s="83">
        <v>0</v>
      </c>
      <c r="G347" s="145">
        <f t="shared" si="12"/>
        <v>0</v>
      </c>
      <c r="H347" s="88"/>
      <c r="I347" s="139"/>
    </row>
    <row r="348" spans="1:9" ht="12">
      <c r="A348" s="20"/>
      <c r="B348" s="20"/>
      <c r="C348" s="23">
        <v>4300</v>
      </c>
      <c r="D348" s="14" t="s">
        <v>52</v>
      </c>
      <c r="E348" s="15">
        <v>15000</v>
      </c>
      <c r="F348" s="83">
        <v>0</v>
      </c>
      <c r="G348" s="145">
        <f t="shared" si="12"/>
        <v>0</v>
      </c>
      <c r="H348" s="88"/>
      <c r="I348" s="139"/>
    </row>
    <row r="349" spans="1:9" ht="12">
      <c r="A349" s="24">
        <v>852</v>
      </c>
      <c r="B349" s="20"/>
      <c r="C349" s="20"/>
      <c r="D349" s="12" t="s">
        <v>27</v>
      </c>
      <c r="E349" s="13">
        <v>5831506.17</v>
      </c>
      <c r="F349" s="82">
        <f>F350+F374+F378+F384+F386+F388+F428+F435+F438</f>
        <v>2799850.4099999997</v>
      </c>
      <c r="G349" s="144">
        <f t="shared" si="12"/>
        <v>0.4801247445134744</v>
      </c>
      <c r="H349" s="82"/>
      <c r="I349" s="138"/>
    </row>
    <row r="350" spans="1:9" ht="12">
      <c r="A350" s="20"/>
      <c r="B350" s="25">
        <v>85212</v>
      </c>
      <c r="C350" s="20"/>
      <c r="D350" s="14" t="s">
        <v>273</v>
      </c>
      <c r="E350" s="15">
        <v>3773298</v>
      </c>
      <c r="F350" s="85">
        <f>SUM(F351:F373)</f>
        <v>1850479.4500000002</v>
      </c>
      <c r="G350" s="145">
        <f t="shared" si="12"/>
        <v>0.49041434045230464</v>
      </c>
      <c r="H350" s="85"/>
      <c r="I350" s="139"/>
    </row>
    <row r="351" spans="1:9" ht="12">
      <c r="A351" s="20"/>
      <c r="B351" s="20"/>
      <c r="C351" s="20"/>
      <c r="D351" s="14" t="s">
        <v>194</v>
      </c>
      <c r="E351" s="16"/>
      <c r="F351" s="82"/>
      <c r="G351" s="145"/>
      <c r="H351" s="88"/>
      <c r="I351" s="139"/>
    </row>
    <row r="352" spans="1:9" ht="12">
      <c r="A352" s="20"/>
      <c r="B352" s="20"/>
      <c r="C352" s="23">
        <v>2910</v>
      </c>
      <c r="D352" s="14" t="s">
        <v>310</v>
      </c>
      <c r="E352" s="15">
        <v>12000</v>
      </c>
      <c r="F352" s="83">
        <v>4000</v>
      </c>
      <c r="G352" s="145">
        <f>F352/E352</f>
        <v>0.3333333333333333</v>
      </c>
      <c r="H352" s="88"/>
      <c r="I352" s="139"/>
    </row>
    <row r="353" spans="1:9" ht="12">
      <c r="A353" s="20"/>
      <c r="B353" s="20"/>
      <c r="C353" s="20"/>
      <c r="D353" s="14" t="s">
        <v>311</v>
      </c>
      <c r="E353" s="16"/>
      <c r="F353" s="83"/>
      <c r="G353" s="145"/>
      <c r="H353" s="88"/>
      <c r="I353" s="139"/>
    </row>
    <row r="354" spans="1:9" ht="12">
      <c r="A354" s="22"/>
      <c r="B354" s="22"/>
      <c r="C354" s="22"/>
      <c r="D354" s="14" t="s">
        <v>312</v>
      </c>
      <c r="E354" s="17"/>
      <c r="F354" s="83"/>
      <c r="G354" s="145"/>
      <c r="H354" s="88"/>
      <c r="I354" s="139"/>
    </row>
    <row r="355" spans="1:9" ht="12">
      <c r="A355" s="20"/>
      <c r="B355" s="20"/>
      <c r="C355" s="23">
        <v>3110</v>
      </c>
      <c r="D355" s="14" t="s">
        <v>89</v>
      </c>
      <c r="E355" s="15">
        <v>3539300</v>
      </c>
      <c r="F355" s="83">
        <v>1725711.6</v>
      </c>
      <c r="G355" s="145">
        <f aca="true" t="shared" si="13" ref="G355:G364">F355/E355</f>
        <v>0.4875855677676377</v>
      </c>
      <c r="H355" s="88"/>
      <c r="I355" s="139"/>
    </row>
    <row r="356" spans="1:9" ht="12">
      <c r="A356" s="20"/>
      <c r="B356" s="20"/>
      <c r="C356" s="23">
        <v>4010</v>
      </c>
      <c r="D356" s="14" t="s">
        <v>67</v>
      </c>
      <c r="E356" s="15">
        <v>109980</v>
      </c>
      <c r="F356" s="83">
        <v>62528.38</v>
      </c>
      <c r="G356" s="145">
        <f t="shared" si="13"/>
        <v>0.5685431896708493</v>
      </c>
      <c r="H356" s="88"/>
      <c r="I356" s="139"/>
    </row>
    <row r="357" spans="1:9" ht="12">
      <c r="A357" s="20"/>
      <c r="B357" s="20"/>
      <c r="C357" s="23">
        <v>4040</v>
      </c>
      <c r="D357" s="14" t="s">
        <v>72</v>
      </c>
      <c r="E357" s="15">
        <v>9818</v>
      </c>
      <c r="F357" s="83">
        <v>9817.48</v>
      </c>
      <c r="G357" s="145">
        <f t="shared" si="13"/>
        <v>0.9999470360562233</v>
      </c>
      <c r="H357" s="88"/>
      <c r="I357" s="139"/>
    </row>
    <row r="358" spans="1:9" ht="12">
      <c r="A358" s="20"/>
      <c r="B358" s="20"/>
      <c r="C358" s="23">
        <v>4110</v>
      </c>
      <c r="D358" s="14" t="s">
        <v>68</v>
      </c>
      <c r="E358" s="15">
        <v>73200</v>
      </c>
      <c r="F358" s="83">
        <v>31347.07</v>
      </c>
      <c r="G358" s="145">
        <f t="shared" si="13"/>
        <v>0.4282386612021858</v>
      </c>
      <c r="H358" s="88"/>
      <c r="I358" s="139"/>
    </row>
    <row r="359" spans="1:9" ht="12">
      <c r="A359" s="20"/>
      <c r="B359" s="20"/>
      <c r="C359" s="23">
        <v>4120</v>
      </c>
      <c r="D359" s="14" t="s">
        <v>69</v>
      </c>
      <c r="E359" s="15">
        <v>3308</v>
      </c>
      <c r="F359" s="83">
        <v>1603.15</v>
      </c>
      <c r="G359" s="145">
        <f t="shared" si="13"/>
        <v>0.4846281741233374</v>
      </c>
      <c r="H359" s="88"/>
      <c r="I359" s="139"/>
    </row>
    <row r="360" spans="1:9" ht="12">
      <c r="A360" s="20"/>
      <c r="B360" s="20"/>
      <c r="C360" s="23">
        <v>4210</v>
      </c>
      <c r="D360" s="14" t="s">
        <v>54</v>
      </c>
      <c r="E360" s="15">
        <v>1000</v>
      </c>
      <c r="F360" s="83">
        <v>134.92</v>
      </c>
      <c r="G360" s="145">
        <f t="shared" si="13"/>
        <v>0.13491999999999998</v>
      </c>
      <c r="H360" s="88"/>
      <c r="I360" s="139"/>
    </row>
    <row r="361" spans="1:9" ht="12">
      <c r="A361" s="20"/>
      <c r="B361" s="20"/>
      <c r="C361" s="23">
        <v>4260</v>
      </c>
      <c r="D361" s="14" t="s">
        <v>59</v>
      </c>
      <c r="E361" s="15">
        <v>4500</v>
      </c>
      <c r="F361" s="83">
        <v>2568.08</v>
      </c>
      <c r="G361" s="145">
        <f t="shared" si="13"/>
        <v>0.5706844444444444</v>
      </c>
      <c r="H361" s="88"/>
      <c r="I361" s="139"/>
    </row>
    <row r="362" spans="1:9" ht="12">
      <c r="A362" s="20"/>
      <c r="B362" s="20"/>
      <c r="C362" s="23">
        <v>4300</v>
      </c>
      <c r="D362" s="14" t="s">
        <v>52</v>
      </c>
      <c r="E362" s="15">
        <v>4300</v>
      </c>
      <c r="F362" s="83">
        <v>3564.55</v>
      </c>
      <c r="G362" s="145">
        <f t="shared" si="13"/>
        <v>0.8289651162790698</v>
      </c>
      <c r="H362" s="88"/>
      <c r="I362" s="139"/>
    </row>
    <row r="363" spans="1:9" ht="12">
      <c r="A363" s="20"/>
      <c r="B363" s="20"/>
      <c r="C363" s="23">
        <v>4350</v>
      </c>
      <c r="D363" s="14" t="s">
        <v>301</v>
      </c>
      <c r="E363" s="15">
        <v>1250</v>
      </c>
      <c r="F363" s="83">
        <v>583.35</v>
      </c>
      <c r="G363" s="145">
        <f t="shared" si="13"/>
        <v>0.46668000000000004</v>
      </c>
      <c r="H363" s="88"/>
      <c r="I363" s="139"/>
    </row>
    <row r="364" spans="1:9" ht="12">
      <c r="A364" s="20"/>
      <c r="B364" s="20"/>
      <c r="C364" s="23">
        <v>4370</v>
      </c>
      <c r="D364" s="14" t="s">
        <v>304</v>
      </c>
      <c r="E364" s="15">
        <v>2200</v>
      </c>
      <c r="F364" s="83">
        <v>1130.87</v>
      </c>
      <c r="G364" s="145">
        <f t="shared" si="13"/>
        <v>0.5140318181818181</v>
      </c>
      <c r="H364" s="88"/>
      <c r="I364" s="139"/>
    </row>
    <row r="365" spans="1:9" ht="12">
      <c r="A365" s="20"/>
      <c r="B365" s="20"/>
      <c r="C365" s="20"/>
      <c r="D365" s="14" t="s">
        <v>305</v>
      </c>
      <c r="E365" s="16"/>
      <c r="F365" s="83"/>
      <c r="G365" s="145"/>
      <c r="H365" s="88"/>
      <c r="I365" s="139"/>
    </row>
    <row r="366" spans="1:9" ht="12">
      <c r="A366" s="20"/>
      <c r="B366" s="20"/>
      <c r="C366" s="23">
        <v>4410</v>
      </c>
      <c r="D366" s="14" t="s">
        <v>60</v>
      </c>
      <c r="E366" s="15">
        <v>1000</v>
      </c>
      <c r="F366" s="83">
        <v>103.2</v>
      </c>
      <c r="G366" s="145">
        <f>F366/E366</f>
        <v>0.1032</v>
      </c>
      <c r="H366" s="88"/>
      <c r="I366" s="139"/>
    </row>
    <row r="367" spans="1:9" ht="12">
      <c r="A367" s="20"/>
      <c r="B367" s="20"/>
      <c r="C367" s="23">
        <v>4440</v>
      </c>
      <c r="D367" s="14" t="s">
        <v>77</v>
      </c>
      <c r="E367" s="15">
        <v>4192</v>
      </c>
      <c r="F367" s="83">
        <v>3143.52</v>
      </c>
      <c r="G367" s="145">
        <f>F367/E367</f>
        <v>0.7498854961832061</v>
      </c>
      <c r="H367" s="88"/>
      <c r="I367" s="139"/>
    </row>
    <row r="368" spans="1:9" ht="12">
      <c r="A368" s="20"/>
      <c r="B368" s="20"/>
      <c r="C368" s="23">
        <v>4560</v>
      </c>
      <c r="D368" s="14" t="s">
        <v>313</v>
      </c>
      <c r="E368" s="15">
        <v>3000</v>
      </c>
      <c r="F368" s="83">
        <v>1000</v>
      </c>
      <c r="G368" s="145">
        <f>F368/E368</f>
        <v>0.3333333333333333</v>
      </c>
      <c r="H368" s="88"/>
      <c r="I368" s="139"/>
    </row>
    <row r="369" spans="1:9" ht="12">
      <c r="A369" s="20"/>
      <c r="B369" s="20"/>
      <c r="C369" s="20"/>
      <c r="D369" s="14" t="s">
        <v>172</v>
      </c>
      <c r="E369" s="16"/>
      <c r="F369" s="83"/>
      <c r="G369" s="145"/>
      <c r="H369" s="88"/>
      <c r="I369" s="139"/>
    </row>
    <row r="370" spans="1:9" ht="12">
      <c r="A370" s="20"/>
      <c r="B370" s="20"/>
      <c r="C370" s="23">
        <v>4700</v>
      </c>
      <c r="D370" s="14" t="s">
        <v>136</v>
      </c>
      <c r="E370" s="15">
        <v>1200</v>
      </c>
      <c r="F370" s="83">
        <v>620</v>
      </c>
      <c r="G370" s="145">
        <f>F370/E370</f>
        <v>0.5166666666666667</v>
      </c>
      <c r="H370" s="88"/>
      <c r="I370" s="139"/>
    </row>
    <row r="371" spans="1:9" ht="12">
      <c r="A371" s="20"/>
      <c r="B371" s="20"/>
      <c r="C371" s="23">
        <v>4740</v>
      </c>
      <c r="D371" s="14" t="s">
        <v>206</v>
      </c>
      <c r="E371" s="15">
        <v>350</v>
      </c>
      <c r="F371" s="83">
        <v>0</v>
      </c>
      <c r="G371" s="145">
        <f>F371/E371</f>
        <v>0</v>
      </c>
      <c r="H371" s="88"/>
      <c r="I371" s="139"/>
    </row>
    <row r="372" spans="1:9" ht="12">
      <c r="A372" s="20"/>
      <c r="B372" s="20"/>
      <c r="C372" s="20"/>
      <c r="D372" s="14" t="s">
        <v>167</v>
      </c>
      <c r="E372" s="16"/>
      <c r="F372" s="83"/>
      <c r="G372" s="145"/>
      <c r="H372" s="88"/>
      <c r="I372" s="139"/>
    </row>
    <row r="373" spans="1:9" ht="12">
      <c r="A373" s="20"/>
      <c r="B373" s="20"/>
      <c r="C373" s="23">
        <v>4750</v>
      </c>
      <c r="D373" s="14" t="s">
        <v>137</v>
      </c>
      <c r="E373" s="15">
        <v>2700</v>
      </c>
      <c r="F373" s="83">
        <v>2623.28</v>
      </c>
      <c r="G373" s="145">
        <f>F373/E373</f>
        <v>0.9715851851851852</v>
      </c>
      <c r="H373" s="88"/>
      <c r="I373" s="139"/>
    </row>
    <row r="374" spans="1:9" ht="12">
      <c r="A374" s="20"/>
      <c r="B374" s="25">
        <v>85213</v>
      </c>
      <c r="C374" s="20"/>
      <c r="D374" s="14" t="s">
        <v>276</v>
      </c>
      <c r="E374" s="15">
        <v>24500</v>
      </c>
      <c r="F374" s="83">
        <f>F377</f>
        <v>13073.47</v>
      </c>
      <c r="G374" s="145">
        <f>F374/E374</f>
        <v>0.5336110204081632</v>
      </c>
      <c r="H374" s="83"/>
      <c r="I374" s="139"/>
    </row>
    <row r="375" spans="1:9" ht="12">
      <c r="A375" s="20"/>
      <c r="B375" s="20"/>
      <c r="C375" s="20"/>
      <c r="D375" s="14" t="s">
        <v>195</v>
      </c>
      <c r="E375" s="16"/>
      <c r="F375" s="83"/>
      <c r="G375" s="145"/>
      <c r="H375" s="88"/>
      <c r="I375" s="139"/>
    </row>
    <row r="376" spans="1:9" ht="12">
      <c r="A376" s="22"/>
      <c r="B376" s="22"/>
      <c r="C376" s="22"/>
      <c r="D376" s="14" t="s">
        <v>277</v>
      </c>
      <c r="E376" s="17"/>
      <c r="F376" s="83"/>
      <c r="G376" s="145"/>
      <c r="H376" s="88"/>
      <c r="I376" s="139"/>
    </row>
    <row r="377" spans="1:9" ht="12">
      <c r="A377" s="20"/>
      <c r="B377" s="20"/>
      <c r="C377" s="23">
        <v>4130</v>
      </c>
      <c r="D377" s="14" t="s">
        <v>90</v>
      </c>
      <c r="E377" s="15">
        <v>24500</v>
      </c>
      <c r="F377" s="83">
        <v>13073.47</v>
      </c>
      <c r="G377" s="145">
        <f aca="true" t="shared" si="14" ref="G377:G382">F377/E377</f>
        <v>0.5336110204081632</v>
      </c>
      <c r="H377" s="88"/>
      <c r="I377" s="139"/>
    </row>
    <row r="378" spans="1:9" ht="12">
      <c r="A378" s="20"/>
      <c r="B378" s="25">
        <v>85214</v>
      </c>
      <c r="C378" s="20"/>
      <c r="D378" s="14" t="s">
        <v>196</v>
      </c>
      <c r="E378" s="15">
        <v>621000</v>
      </c>
      <c r="F378" s="83">
        <f>SUM(F379:F382)</f>
        <v>323253.35</v>
      </c>
      <c r="G378" s="145">
        <f t="shared" si="14"/>
        <v>0.5205367954911433</v>
      </c>
      <c r="H378" s="83"/>
      <c r="I378" s="139"/>
    </row>
    <row r="379" spans="1:9" ht="12">
      <c r="A379" s="20"/>
      <c r="B379" s="20"/>
      <c r="C379" s="23">
        <v>3110</v>
      </c>
      <c r="D379" s="14" t="s">
        <v>89</v>
      </c>
      <c r="E379" s="15">
        <v>564006.17</v>
      </c>
      <c r="F379" s="85">
        <v>307715.86</v>
      </c>
      <c r="G379" s="145">
        <f t="shared" si="14"/>
        <v>0.5455895278592431</v>
      </c>
      <c r="H379" s="88"/>
      <c r="I379" s="139"/>
    </row>
    <row r="380" spans="1:9" ht="12">
      <c r="A380" s="20"/>
      <c r="B380" s="20"/>
      <c r="C380" s="23">
        <v>3117</v>
      </c>
      <c r="D380" s="14" t="s">
        <v>89</v>
      </c>
      <c r="E380" s="15">
        <v>18694.760000000002</v>
      </c>
      <c r="F380" s="83">
        <v>0</v>
      </c>
      <c r="G380" s="145">
        <f t="shared" si="14"/>
        <v>0</v>
      </c>
      <c r="H380" s="88"/>
      <c r="I380" s="139"/>
    </row>
    <row r="381" spans="1:9" ht="12">
      <c r="A381" s="20"/>
      <c r="B381" s="20"/>
      <c r="C381" s="23">
        <v>3119</v>
      </c>
      <c r="D381" s="14" t="s">
        <v>89</v>
      </c>
      <c r="E381" s="15">
        <v>3299.07</v>
      </c>
      <c r="F381" s="83">
        <v>0</v>
      </c>
      <c r="G381" s="145">
        <f t="shared" si="14"/>
        <v>0</v>
      </c>
      <c r="H381" s="88"/>
      <c r="I381" s="139"/>
    </row>
    <row r="382" spans="1:9" ht="12">
      <c r="A382" s="20"/>
      <c r="B382" s="20"/>
      <c r="C382" s="23">
        <v>4330</v>
      </c>
      <c r="D382" s="14" t="s">
        <v>173</v>
      </c>
      <c r="E382" s="15">
        <v>35000</v>
      </c>
      <c r="F382" s="83">
        <v>15537.49</v>
      </c>
      <c r="G382" s="145">
        <f t="shared" si="14"/>
        <v>0.4439282857142857</v>
      </c>
      <c r="H382" s="88"/>
      <c r="I382" s="139"/>
    </row>
    <row r="383" spans="1:9" ht="12">
      <c r="A383" s="20"/>
      <c r="B383" s="20"/>
      <c r="C383" s="20"/>
      <c r="D383" s="14" t="s">
        <v>174</v>
      </c>
      <c r="E383" s="16"/>
      <c r="F383" s="83"/>
      <c r="G383" s="145"/>
      <c r="H383" s="88"/>
      <c r="I383" s="139"/>
    </row>
    <row r="384" spans="1:9" ht="12">
      <c r="A384" s="20"/>
      <c r="B384" s="25">
        <v>85215</v>
      </c>
      <c r="C384" s="20"/>
      <c r="D384" s="14" t="s">
        <v>91</v>
      </c>
      <c r="E384" s="15">
        <v>153500</v>
      </c>
      <c r="F384" s="83">
        <f>F385</f>
        <v>68339.79</v>
      </c>
      <c r="G384" s="145">
        <f aca="true" t="shared" si="15" ref="G384:G413">F384/E384</f>
        <v>0.4452103583061889</v>
      </c>
      <c r="H384" s="83"/>
      <c r="I384" s="139"/>
    </row>
    <row r="385" spans="1:9" ht="12">
      <c r="A385" s="20"/>
      <c r="B385" s="20"/>
      <c r="C385" s="23">
        <v>3110</v>
      </c>
      <c r="D385" s="14" t="s">
        <v>89</v>
      </c>
      <c r="E385" s="15">
        <v>153500</v>
      </c>
      <c r="F385" s="83">
        <v>68339.79</v>
      </c>
      <c r="G385" s="145">
        <f t="shared" si="15"/>
        <v>0.4452103583061889</v>
      </c>
      <c r="H385" s="88"/>
      <c r="I385" s="139"/>
    </row>
    <row r="386" spans="1:9" ht="12">
      <c r="A386" s="20"/>
      <c r="B386" s="25">
        <v>85216</v>
      </c>
      <c r="C386" s="20"/>
      <c r="D386" s="14" t="s">
        <v>199</v>
      </c>
      <c r="E386" s="15">
        <v>201000</v>
      </c>
      <c r="F386" s="83">
        <f>F387</f>
        <v>119260.21</v>
      </c>
      <c r="G386" s="145">
        <f t="shared" si="15"/>
        <v>0.5933343781094528</v>
      </c>
      <c r="H386" s="83"/>
      <c r="I386" s="139"/>
    </row>
    <row r="387" spans="1:9" ht="12">
      <c r="A387" s="20"/>
      <c r="B387" s="20"/>
      <c r="C387" s="23">
        <v>3110</v>
      </c>
      <c r="D387" s="14" t="s">
        <v>89</v>
      </c>
      <c r="E387" s="15">
        <v>201000</v>
      </c>
      <c r="F387" s="83">
        <v>119260.21</v>
      </c>
      <c r="G387" s="145">
        <f t="shared" si="15"/>
        <v>0.5933343781094528</v>
      </c>
      <c r="H387" s="88"/>
      <c r="I387" s="139"/>
    </row>
    <row r="388" spans="1:9" ht="12">
      <c r="A388" s="20"/>
      <c r="B388" s="25">
        <v>85219</v>
      </c>
      <c r="C388" s="20"/>
      <c r="D388" s="14" t="s">
        <v>28</v>
      </c>
      <c r="E388" s="15">
        <v>843531.17</v>
      </c>
      <c r="F388" s="83">
        <f>SUM(F389:F427)</f>
        <v>346118.8099999999</v>
      </c>
      <c r="G388" s="145">
        <f t="shared" si="15"/>
        <v>0.41032130442790854</v>
      </c>
      <c r="H388" s="83"/>
      <c r="I388" s="139"/>
    </row>
    <row r="389" spans="1:9" ht="12">
      <c r="A389" s="20"/>
      <c r="B389" s="20"/>
      <c r="C389" s="23">
        <v>3020</v>
      </c>
      <c r="D389" s="14" t="s">
        <v>298</v>
      </c>
      <c r="E389" s="15">
        <v>3750</v>
      </c>
      <c r="F389" s="83">
        <v>0</v>
      </c>
      <c r="G389" s="145">
        <f t="shared" si="15"/>
        <v>0</v>
      </c>
      <c r="H389" s="88"/>
      <c r="I389" s="139"/>
    </row>
    <row r="390" spans="1:9" ht="12">
      <c r="A390" s="20"/>
      <c r="B390" s="20"/>
      <c r="C390" s="23">
        <v>4010</v>
      </c>
      <c r="D390" s="14" t="s">
        <v>67</v>
      </c>
      <c r="E390" s="15">
        <v>469514</v>
      </c>
      <c r="F390" s="83">
        <v>229817.49</v>
      </c>
      <c r="G390" s="145">
        <f t="shared" si="15"/>
        <v>0.4894795256371482</v>
      </c>
      <c r="H390" s="88"/>
      <c r="I390" s="139"/>
    </row>
    <row r="391" spans="1:9" ht="12">
      <c r="A391" s="20"/>
      <c r="B391" s="20"/>
      <c r="C391" s="23">
        <v>4017</v>
      </c>
      <c r="D391" s="14" t="s">
        <v>67</v>
      </c>
      <c r="E391" s="15">
        <v>43631.33</v>
      </c>
      <c r="F391" s="83">
        <v>0</v>
      </c>
      <c r="G391" s="145">
        <f t="shared" si="15"/>
        <v>0</v>
      </c>
      <c r="H391" s="88"/>
      <c r="I391" s="139"/>
    </row>
    <row r="392" spans="1:9" ht="12">
      <c r="A392" s="20"/>
      <c r="B392" s="20"/>
      <c r="C392" s="23">
        <v>4019</v>
      </c>
      <c r="D392" s="14" t="s">
        <v>67</v>
      </c>
      <c r="E392" s="15">
        <v>7699.650000000001</v>
      </c>
      <c r="F392" s="83">
        <v>0</v>
      </c>
      <c r="G392" s="145">
        <f t="shared" si="15"/>
        <v>0</v>
      </c>
      <c r="H392" s="88"/>
      <c r="I392" s="139"/>
    </row>
    <row r="393" spans="1:9" ht="12">
      <c r="A393" s="20"/>
      <c r="B393" s="20"/>
      <c r="C393" s="23">
        <v>4040</v>
      </c>
      <c r="D393" s="14" t="s">
        <v>72</v>
      </c>
      <c r="E393" s="15">
        <v>38425</v>
      </c>
      <c r="F393" s="85">
        <v>38423.93</v>
      </c>
      <c r="G393" s="145">
        <f t="shared" si="15"/>
        <v>0.9999721535458685</v>
      </c>
      <c r="H393" s="88"/>
      <c r="I393" s="139"/>
    </row>
    <row r="394" spans="1:9" ht="12">
      <c r="A394" s="20"/>
      <c r="B394" s="20"/>
      <c r="C394" s="23">
        <v>4110</v>
      </c>
      <c r="D394" s="14" t="s">
        <v>68</v>
      </c>
      <c r="E394" s="15">
        <v>76983</v>
      </c>
      <c r="F394" s="86">
        <v>40568.42</v>
      </c>
      <c r="G394" s="145">
        <f t="shared" si="15"/>
        <v>0.5269789434030889</v>
      </c>
      <c r="H394" s="88"/>
      <c r="I394" s="139"/>
    </row>
    <row r="395" spans="1:9" ht="12">
      <c r="A395" s="20"/>
      <c r="B395" s="20"/>
      <c r="C395" s="23">
        <v>4117</v>
      </c>
      <c r="D395" s="14" t="s">
        <v>68</v>
      </c>
      <c r="E395" s="15">
        <v>6671.1</v>
      </c>
      <c r="F395" s="83">
        <v>0</v>
      </c>
      <c r="G395" s="145">
        <f t="shared" si="15"/>
        <v>0</v>
      </c>
      <c r="H395" s="88"/>
      <c r="I395" s="139"/>
    </row>
    <row r="396" spans="1:9" ht="12">
      <c r="A396" s="20"/>
      <c r="B396" s="20"/>
      <c r="C396" s="23">
        <v>4119</v>
      </c>
      <c r="D396" s="14" t="s">
        <v>68</v>
      </c>
      <c r="E396" s="15">
        <v>1177.25</v>
      </c>
      <c r="F396" s="83">
        <v>0</v>
      </c>
      <c r="G396" s="145">
        <f t="shared" si="15"/>
        <v>0</v>
      </c>
      <c r="H396" s="88"/>
      <c r="I396" s="139"/>
    </row>
    <row r="397" spans="1:9" ht="12">
      <c r="A397" s="20"/>
      <c r="B397" s="20"/>
      <c r="C397" s="23">
        <v>4120</v>
      </c>
      <c r="D397" s="14" t="s">
        <v>69</v>
      </c>
      <c r="E397" s="15">
        <v>12251</v>
      </c>
      <c r="F397" s="83">
        <v>6321.74</v>
      </c>
      <c r="G397" s="145">
        <f t="shared" si="15"/>
        <v>0.5160182842216962</v>
      </c>
      <c r="H397" s="88"/>
      <c r="I397" s="139"/>
    </row>
    <row r="398" spans="1:9" ht="12">
      <c r="A398" s="20"/>
      <c r="B398" s="20"/>
      <c r="C398" s="23">
        <v>4127</v>
      </c>
      <c r="D398" s="14" t="s">
        <v>69</v>
      </c>
      <c r="E398" s="15">
        <v>1069.02</v>
      </c>
      <c r="F398" s="83">
        <v>0</v>
      </c>
      <c r="G398" s="145">
        <f t="shared" si="15"/>
        <v>0</v>
      </c>
      <c r="H398" s="88"/>
      <c r="I398" s="139"/>
    </row>
    <row r="399" spans="1:9" ht="12">
      <c r="A399" s="20"/>
      <c r="B399" s="20"/>
      <c r="C399" s="23">
        <v>4129</v>
      </c>
      <c r="D399" s="14" t="s">
        <v>69</v>
      </c>
      <c r="E399" s="15">
        <v>188.65</v>
      </c>
      <c r="F399" s="83">
        <v>0</v>
      </c>
      <c r="G399" s="145">
        <f t="shared" si="15"/>
        <v>0</v>
      </c>
      <c r="H399" s="88"/>
      <c r="I399" s="139"/>
    </row>
    <row r="400" spans="1:9" ht="12">
      <c r="A400" s="20"/>
      <c r="B400" s="20"/>
      <c r="C400" s="23">
        <v>4170</v>
      </c>
      <c r="D400" s="14" t="s">
        <v>74</v>
      </c>
      <c r="E400" s="15">
        <v>2500</v>
      </c>
      <c r="F400" s="83">
        <v>1576</v>
      </c>
      <c r="G400" s="145">
        <f t="shared" si="15"/>
        <v>0.6304</v>
      </c>
      <c r="H400" s="88"/>
      <c r="I400" s="139"/>
    </row>
    <row r="401" spans="1:9" ht="12">
      <c r="A401" s="20"/>
      <c r="B401" s="20"/>
      <c r="C401" s="23">
        <v>4177</v>
      </c>
      <c r="D401" s="14" t="s">
        <v>74</v>
      </c>
      <c r="E401" s="15">
        <v>26248</v>
      </c>
      <c r="F401" s="83">
        <v>0</v>
      </c>
      <c r="G401" s="145">
        <f t="shared" si="15"/>
        <v>0</v>
      </c>
      <c r="H401" s="88"/>
      <c r="I401" s="139"/>
    </row>
    <row r="402" spans="1:9" ht="12">
      <c r="A402" s="20"/>
      <c r="B402" s="20"/>
      <c r="C402" s="23">
        <v>4179</v>
      </c>
      <c r="D402" s="14" t="s">
        <v>74</v>
      </c>
      <c r="E402" s="15">
        <v>4632</v>
      </c>
      <c r="F402" s="83">
        <v>0</v>
      </c>
      <c r="G402" s="145">
        <f t="shared" si="15"/>
        <v>0</v>
      </c>
      <c r="H402" s="88"/>
      <c r="I402" s="139"/>
    </row>
    <row r="403" spans="1:9" ht="12">
      <c r="A403" s="20"/>
      <c r="B403" s="20"/>
      <c r="C403" s="23">
        <v>4210</v>
      </c>
      <c r="D403" s="14" t="s">
        <v>54</v>
      </c>
      <c r="E403" s="15">
        <v>5200</v>
      </c>
      <c r="F403" s="83">
        <v>1607.42</v>
      </c>
      <c r="G403" s="145">
        <f t="shared" si="15"/>
        <v>0.30911923076923076</v>
      </c>
      <c r="H403" s="88"/>
      <c r="I403" s="139"/>
    </row>
    <row r="404" spans="1:9" ht="12">
      <c r="A404" s="20"/>
      <c r="B404" s="20"/>
      <c r="C404" s="23">
        <v>4217</v>
      </c>
      <c r="D404" s="14" t="s">
        <v>54</v>
      </c>
      <c r="E404" s="15">
        <v>6179.5</v>
      </c>
      <c r="F404" s="83">
        <v>0</v>
      </c>
      <c r="G404" s="145">
        <f t="shared" si="15"/>
        <v>0</v>
      </c>
      <c r="H404" s="88"/>
      <c r="I404" s="139"/>
    </row>
    <row r="405" spans="1:9" ht="12">
      <c r="A405" s="20"/>
      <c r="B405" s="20"/>
      <c r="C405" s="23">
        <v>4219</v>
      </c>
      <c r="D405" s="14" t="s">
        <v>54</v>
      </c>
      <c r="E405" s="15">
        <v>1090.5</v>
      </c>
      <c r="F405" s="83">
        <v>0</v>
      </c>
      <c r="G405" s="145">
        <f t="shared" si="15"/>
        <v>0</v>
      </c>
      <c r="H405" s="88"/>
      <c r="I405" s="139"/>
    </row>
    <row r="406" spans="1:9" ht="12">
      <c r="A406" s="20"/>
      <c r="B406" s="20"/>
      <c r="C406" s="23">
        <v>4260</v>
      </c>
      <c r="D406" s="14" t="s">
        <v>59</v>
      </c>
      <c r="E406" s="15">
        <v>7700</v>
      </c>
      <c r="F406" s="85">
        <v>3726.1</v>
      </c>
      <c r="G406" s="145">
        <f t="shared" si="15"/>
        <v>0.4839090909090909</v>
      </c>
      <c r="H406" s="88"/>
      <c r="I406" s="139"/>
    </row>
    <row r="407" spans="1:9" ht="12">
      <c r="A407" s="20"/>
      <c r="B407" s="20"/>
      <c r="C407" s="23">
        <v>4270</v>
      </c>
      <c r="D407" s="14" t="s">
        <v>58</v>
      </c>
      <c r="E407" s="15">
        <v>1000</v>
      </c>
      <c r="F407" s="83">
        <v>0</v>
      </c>
      <c r="G407" s="145">
        <f t="shared" si="15"/>
        <v>0</v>
      </c>
      <c r="H407" s="88"/>
      <c r="I407" s="139"/>
    </row>
    <row r="408" spans="1:9" ht="12">
      <c r="A408" s="20"/>
      <c r="B408" s="20"/>
      <c r="C408" s="23">
        <v>4280</v>
      </c>
      <c r="D408" s="14" t="s">
        <v>75</v>
      </c>
      <c r="E408" s="15">
        <v>300</v>
      </c>
      <c r="F408" s="83">
        <v>0</v>
      </c>
      <c r="G408" s="145">
        <f t="shared" si="15"/>
        <v>0</v>
      </c>
      <c r="H408" s="88"/>
      <c r="I408" s="139"/>
    </row>
    <row r="409" spans="1:9" ht="12">
      <c r="A409" s="20"/>
      <c r="B409" s="20"/>
      <c r="C409" s="23">
        <v>4300</v>
      </c>
      <c r="D409" s="14" t="s">
        <v>52</v>
      </c>
      <c r="E409" s="15">
        <v>5093</v>
      </c>
      <c r="F409" s="83">
        <v>3121.97</v>
      </c>
      <c r="G409" s="145">
        <f t="shared" si="15"/>
        <v>0.6129923424307873</v>
      </c>
      <c r="H409" s="88"/>
      <c r="I409" s="139"/>
    </row>
    <row r="410" spans="1:9" ht="12">
      <c r="A410" s="20"/>
      <c r="B410" s="20"/>
      <c r="C410" s="23">
        <v>4307</v>
      </c>
      <c r="D410" s="14" t="s">
        <v>52</v>
      </c>
      <c r="E410" s="15">
        <v>74361.54000000001</v>
      </c>
      <c r="F410" s="83">
        <v>0</v>
      </c>
      <c r="G410" s="145">
        <f t="shared" si="15"/>
        <v>0</v>
      </c>
      <c r="H410" s="88"/>
      <c r="I410" s="139"/>
    </row>
    <row r="411" spans="1:9" ht="12">
      <c r="A411" s="20"/>
      <c r="B411" s="20"/>
      <c r="C411" s="23">
        <v>4309</v>
      </c>
      <c r="D411" s="14" t="s">
        <v>52</v>
      </c>
      <c r="E411" s="15">
        <v>13122.630000000001</v>
      </c>
      <c r="F411" s="83">
        <v>0</v>
      </c>
      <c r="G411" s="145">
        <f t="shared" si="15"/>
        <v>0</v>
      </c>
      <c r="H411" s="88"/>
      <c r="I411" s="139"/>
    </row>
    <row r="412" spans="1:9" ht="12">
      <c r="A412" s="20"/>
      <c r="B412" s="20"/>
      <c r="C412" s="23">
        <v>4350</v>
      </c>
      <c r="D412" s="14" t="s">
        <v>301</v>
      </c>
      <c r="E412" s="15">
        <v>1650</v>
      </c>
      <c r="F412" s="83">
        <v>388.48</v>
      </c>
      <c r="G412" s="145">
        <f t="shared" si="15"/>
        <v>0.23544242424242426</v>
      </c>
      <c r="H412" s="88"/>
      <c r="I412" s="139"/>
    </row>
    <row r="413" spans="1:9" ht="12">
      <c r="A413" s="20"/>
      <c r="B413" s="20"/>
      <c r="C413" s="23">
        <v>4367</v>
      </c>
      <c r="D413" s="14" t="s">
        <v>302</v>
      </c>
      <c r="E413" s="15">
        <v>425</v>
      </c>
      <c r="F413" s="83">
        <v>0</v>
      </c>
      <c r="G413" s="145">
        <f t="shared" si="15"/>
        <v>0</v>
      </c>
      <c r="H413" s="88"/>
      <c r="I413" s="139"/>
    </row>
    <row r="414" spans="1:9" ht="12">
      <c r="A414" s="20"/>
      <c r="B414" s="20"/>
      <c r="C414" s="20"/>
      <c r="D414" s="14" t="s">
        <v>303</v>
      </c>
      <c r="E414" s="16"/>
      <c r="F414" s="83"/>
      <c r="G414" s="145"/>
      <c r="H414" s="88"/>
      <c r="I414" s="139"/>
    </row>
    <row r="415" spans="1:9" ht="12">
      <c r="A415" s="20"/>
      <c r="B415" s="20"/>
      <c r="C415" s="23">
        <v>4369</v>
      </c>
      <c r="D415" s="14" t="s">
        <v>302</v>
      </c>
      <c r="E415" s="15">
        <v>75</v>
      </c>
      <c r="F415" s="83">
        <v>0</v>
      </c>
      <c r="G415" s="145">
        <f>F415/E415</f>
        <v>0</v>
      </c>
      <c r="H415" s="88"/>
      <c r="I415" s="139"/>
    </row>
    <row r="416" spans="1:9" ht="12">
      <c r="A416" s="20"/>
      <c r="B416" s="20"/>
      <c r="C416" s="20"/>
      <c r="D416" s="14" t="s">
        <v>303</v>
      </c>
      <c r="E416" s="16"/>
      <c r="F416" s="83"/>
      <c r="G416" s="145"/>
      <c r="H416" s="88"/>
      <c r="I416" s="139"/>
    </row>
    <row r="417" spans="1:9" ht="12">
      <c r="A417" s="20"/>
      <c r="B417" s="20"/>
      <c r="C417" s="23">
        <v>4370</v>
      </c>
      <c r="D417" s="14" t="s">
        <v>304</v>
      </c>
      <c r="E417" s="15">
        <v>2500</v>
      </c>
      <c r="F417" s="83">
        <v>1333.27</v>
      </c>
      <c r="G417" s="145">
        <f>F417/E417</f>
        <v>0.533308</v>
      </c>
      <c r="H417" s="88"/>
      <c r="I417" s="139"/>
    </row>
    <row r="418" spans="1:9" ht="12">
      <c r="A418" s="20"/>
      <c r="B418" s="20"/>
      <c r="C418" s="20"/>
      <c r="D418" s="14" t="s">
        <v>305</v>
      </c>
      <c r="E418" s="16"/>
      <c r="F418" s="83"/>
      <c r="G418" s="145"/>
      <c r="H418" s="88"/>
      <c r="I418" s="139"/>
    </row>
    <row r="419" spans="1:9" ht="12">
      <c r="A419" s="20"/>
      <c r="B419" s="20"/>
      <c r="C419" s="23">
        <v>4410</v>
      </c>
      <c r="D419" s="14" t="s">
        <v>60</v>
      </c>
      <c r="E419" s="15">
        <v>4500</v>
      </c>
      <c r="F419" s="85">
        <v>3220.52</v>
      </c>
      <c r="G419" s="145">
        <f aca="true" t="shared" si="16" ref="G419:G425">F419/E419</f>
        <v>0.7156711111111111</v>
      </c>
      <c r="H419" s="88"/>
      <c r="I419" s="139"/>
    </row>
    <row r="420" spans="1:9" ht="12">
      <c r="A420" s="20"/>
      <c r="B420" s="20"/>
      <c r="C420" s="23">
        <v>4417</v>
      </c>
      <c r="D420" s="14" t="s">
        <v>60</v>
      </c>
      <c r="E420" s="15">
        <v>765</v>
      </c>
      <c r="F420" s="83">
        <v>0</v>
      </c>
      <c r="G420" s="145">
        <f t="shared" si="16"/>
        <v>0</v>
      </c>
      <c r="H420" s="88"/>
      <c r="I420" s="139"/>
    </row>
    <row r="421" spans="1:9" ht="12">
      <c r="A421" s="20"/>
      <c r="B421" s="20"/>
      <c r="C421" s="23">
        <v>4419</v>
      </c>
      <c r="D421" s="14" t="s">
        <v>60</v>
      </c>
      <c r="E421" s="15">
        <v>135</v>
      </c>
      <c r="F421" s="85">
        <v>0</v>
      </c>
      <c r="G421" s="145">
        <f t="shared" si="16"/>
        <v>0</v>
      </c>
      <c r="H421" s="88"/>
      <c r="I421" s="139"/>
    </row>
    <row r="422" spans="1:9" ht="12">
      <c r="A422" s="20"/>
      <c r="B422" s="20"/>
      <c r="C422" s="23">
        <v>4430</v>
      </c>
      <c r="D422" s="14" t="s">
        <v>61</v>
      </c>
      <c r="E422" s="15">
        <v>1250</v>
      </c>
      <c r="F422" s="83">
        <v>0</v>
      </c>
      <c r="G422" s="145">
        <f t="shared" si="16"/>
        <v>0</v>
      </c>
      <c r="H422" s="88"/>
      <c r="I422" s="139"/>
    </row>
    <row r="423" spans="1:9" ht="12">
      <c r="A423" s="20"/>
      <c r="B423" s="20"/>
      <c r="C423" s="23">
        <v>4440</v>
      </c>
      <c r="D423" s="14" t="s">
        <v>77</v>
      </c>
      <c r="E423" s="15">
        <v>19269</v>
      </c>
      <c r="F423" s="83">
        <v>14507</v>
      </c>
      <c r="G423" s="145">
        <f t="shared" si="16"/>
        <v>0.7528672998079817</v>
      </c>
      <c r="H423" s="88"/>
      <c r="I423" s="139"/>
    </row>
    <row r="424" spans="1:9" ht="12">
      <c r="A424" s="20"/>
      <c r="B424" s="20"/>
      <c r="C424" s="23">
        <v>4700</v>
      </c>
      <c r="D424" s="14" t="s">
        <v>136</v>
      </c>
      <c r="E424" s="15">
        <v>820</v>
      </c>
      <c r="F424" s="88">
        <v>0</v>
      </c>
      <c r="G424" s="145">
        <f t="shared" si="16"/>
        <v>0</v>
      </c>
      <c r="H424" s="88"/>
      <c r="I424" s="139"/>
    </row>
    <row r="425" spans="1:9" ht="12">
      <c r="A425" s="20"/>
      <c r="B425" s="20"/>
      <c r="C425" s="23">
        <v>4740</v>
      </c>
      <c r="D425" s="14" t="s">
        <v>206</v>
      </c>
      <c r="E425" s="15">
        <v>1000</v>
      </c>
      <c r="F425" s="88">
        <v>0</v>
      </c>
      <c r="G425" s="145">
        <f t="shared" si="16"/>
        <v>0</v>
      </c>
      <c r="H425" s="88"/>
      <c r="I425" s="139"/>
    </row>
    <row r="426" spans="1:9" ht="12">
      <c r="A426" s="20"/>
      <c r="B426" s="20"/>
      <c r="C426" s="20"/>
      <c r="D426" s="14" t="s">
        <v>167</v>
      </c>
      <c r="E426" s="16"/>
      <c r="F426" s="88"/>
      <c r="G426" s="145"/>
      <c r="H426" s="88"/>
      <c r="I426" s="139"/>
    </row>
    <row r="427" spans="1:9" ht="12">
      <c r="A427" s="20"/>
      <c r="B427" s="20"/>
      <c r="C427" s="23">
        <v>4750</v>
      </c>
      <c r="D427" s="14" t="s">
        <v>137</v>
      </c>
      <c r="E427" s="15">
        <v>2355</v>
      </c>
      <c r="F427" s="88">
        <v>1506.47</v>
      </c>
      <c r="G427" s="145">
        <f>F427/E427</f>
        <v>0.6396900212314225</v>
      </c>
      <c r="H427" s="88"/>
      <c r="I427" s="139"/>
    </row>
    <row r="428" spans="1:9" ht="12">
      <c r="A428" s="20"/>
      <c r="B428" s="25">
        <v>85228</v>
      </c>
      <c r="C428" s="20"/>
      <c r="D428" s="14" t="s">
        <v>29</v>
      </c>
      <c r="E428" s="15">
        <v>22572</v>
      </c>
      <c r="F428" s="88">
        <f>SUM(F429:F434)</f>
        <v>11921.55</v>
      </c>
      <c r="G428" s="145">
        <f>F428/E428</f>
        <v>0.5281565656565657</v>
      </c>
      <c r="H428" s="88"/>
      <c r="I428" s="139"/>
    </row>
    <row r="429" spans="1:9" ht="12">
      <c r="A429" s="20"/>
      <c r="B429" s="20"/>
      <c r="C429" s="23">
        <v>2830</v>
      </c>
      <c r="D429" s="14" t="s">
        <v>170</v>
      </c>
      <c r="E429" s="15">
        <v>20000</v>
      </c>
      <c r="F429" s="88">
        <v>10000</v>
      </c>
      <c r="G429" s="145">
        <f>F429/E429</f>
        <v>0.5</v>
      </c>
      <c r="H429" s="88"/>
      <c r="I429" s="139"/>
    </row>
    <row r="430" spans="1:9" ht="12">
      <c r="A430" s="20"/>
      <c r="B430" s="20"/>
      <c r="C430" s="20"/>
      <c r="D430" s="14" t="s">
        <v>314</v>
      </c>
      <c r="E430" s="16"/>
      <c r="F430" s="88"/>
      <c r="G430" s="145"/>
      <c r="H430" s="88"/>
      <c r="I430" s="139"/>
    </row>
    <row r="431" spans="1:9" ht="12">
      <c r="A431" s="22"/>
      <c r="B431" s="22"/>
      <c r="C431" s="22"/>
      <c r="D431" s="14" t="s">
        <v>175</v>
      </c>
      <c r="E431" s="17"/>
      <c r="F431" s="88"/>
      <c r="G431" s="145"/>
      <c r="H431" s="88"/>
      <c r="I431" s="139"/>
    </row>
    <row r="432" spans="1:9" ht="12">
      <c r="A432" s="20"/>
      <c r="B432" s="20"/>
      <c r="C432" s="23">
        <v>4110</v>
      </c>
      <c r="D432" s="14" t="s">
        <v>68</v>
      </c>
      <c r="E432" s="15">
        <v>318</v>
      </c>
      <c r="F432" s="88">
        <v>0</v>
      </c>
      <c r="G432" s="145">
        <f>F432/E432</f>
        <v>0</v>
      </c>
      <c r="H432" s="88"/>
      <c r="I432" s="139"/>
    </row>
    <row r="433" spans="1:9" ht="12">
      <c r="A433" s="20"/>
      <c r="B433" s="20"/>
      <c r="C433" s="23">
        <v>4120</v>
      </c>
      <c r="D433" s="14" t="s">
        <v>69</v>
      </c>
      <c r="E433" s="15">
        <v>54</v>
      </c>
      <c r="F433" s="88">
        <v>0</v>
      </c>
      <c r="G433" s="145">
        <f>F433/E433</f>
        <v>0</v>
      </c>
      <c r="H433" s="88"/>
      <c r="I433" s="139"/>
    </row>
    <row r="434" spans="1:9" ht="12">
      <c r="A434" s="20"/>
      <c r="B434" s="20"/>
      <c r="C434" s="23">
        <v>4170</v>
      </c>
      <c r="D434" s="14" t="s">
        <v>74</v>
      </c>
      <c r="E434" s="15">
        <v>2200</v>
      </c>
      <c r="F434" s="88">
        <v>1921.55</v>
      </c>
      <c r="G434" s="145">
        <f>F434/E434</f>
        <v>0.8734318181818181</v>
      </c>
      <c r="H434" s="88"/>
      <c r="I434" s="139"/>
    </row>
    <row r="435" spans="1:9" ht="12">
      <c r="A435" s="20"/>
      <c r="B435" s="25">
        <v>85278</v>
      </c>
      <c r="C435" s="20"/>
      <c r="D435" s="14" t="s">
        <v>296</v>
      </c>
      <c r="E435" s="15">
        <v>6000</v>
      </c>
      <c r="F435" s="88">
        <f>F436</f>
        <v>0</v>
      </c>
      <c r="G435" s="145">
        <f>F435/E435</f>
        <v>0</v>
      </c>
      <c r="H435" s="88"/>
      <c r="I435" s="139"/>
    </row>
    <row r="436" spans="1:9" ht="12">
      <c r="A436" s="20"/>
      <c r="B436" s="20"/>
      <c r="C436" s="23">
        <v>2310</v>
      </c>
      <c r="D436" s="14" t="s">
        <v>297</v>
      </c>
      <c r="E436" s="15">
        <v>6000</v>
      </c>
      <c r="F436" s="88">
        <v>0</v>
      </c>
      <c r="G436" s="145">
        <f>F436/E436</f>
        <v>0</v>
      </c>
      <c r="H436" s="88"/>
      <c r="I436" s="139"/>
    </row>
    <row r="437" spans="1:9" ht="12">
      <c r="A437" s="20"/>
      <c r="B437" s="20"/>
      <c r="C437" s="20"/>
      <c r="D437" s="14" t="s">
        <v>215</v>
      </c>
      <c r="E437" s="16"/>
      <c r="F437" s="88"/>
      <c r="G437" s="145"/>
      <c r="H437" s="88"/>
      <c r="I437" s="139"/>
    </row>
    <row r="438" spans="1:9" ht="12">
      <c r="A438" s="20"/>
      <c r="B438" s="25">
        <v>85295</v>
      </c>
      <c r="C438" s="20"/>
      <c r="D438" s="14" t="s">
        <v>5</v>
      </c>
      <c r="E438" s="15">
        <v>186105</v>
      </c>
      <c r="F438" s="88">
        <f>F439</f>
        <v>67403.78</v>
      </c>
      <c r="G438" s="145">
        <f aca="true" t="shared" si="17" ref="G438:G453">F438/E438</f>
        <v>0.3621814567045485</v>
      </c>
      <c r="H438" s="88"/>
      <c r="I438" s="139"/>
    </row>
    <row r="439" spans="1:9" ht="12">
      <c r="A439" s="20"/>
      <c r="B439" s="20"/>
      <c r="C439" s="23">
        <v>3110</v>
      </c>
      <c r="D439" s="14" t="s">
        <v>89</v>
      </c>
      <c r="E439" s="15">
        <v>186105</v>
      </c>
      <c r="F439" s="88">
        <v>67403.78</v>
      </c>
      <c r="G439" s="145">
        <f t="shared" si="17"/>
        <v>0.3621814567045485</v>
      </c>
      <c r="H439" s="88"/>
      <c r="I439" s="139"/>
    </row>
    <row r="440" spans="1:9" ht="12">
      <c r="A440" s="24">
        <v>853</v>
      </c>
      <c r="B440" s="20"/>
      <c r="C440" s="20"/>
      <c r="D440" s="12" t="s">
        <v>141</v>
      </c>
      <c r="E440" s="13">
        <v>546291</v>
      </c>
      <c r="F440" s="92">
        <f>F441+F446</f>
        <v>514942.97</v>
      </c>
      <c r="G440" s="144">
        <f t="shared" si="17"/>
        <v>0.9426166090966169</v>
      </c>
      <c r="H440" s="92"/>
      <c r="I440" s="138"/>
    </row>
    <row r="441" spans="1:9" ht="12">
      <c r="A441" s="20"/>
      <c r="B441" s="25">
        <v>85333</v>
      </c>
      <c r="C441" s="20"/>
      <c r="D441" s="14" t="s">
        <v>281</v>
      </c>
      <c r="E441" s="15">
        <v>511291</v>
      </c>
      <c r="F441" s="88">
        <f>SUM(F442:F445)</f>
        <v>487384.97</v>
      </c>
      <c r="G441" s="145">
        <f t="shared" si="17"/>
        <v>0.9532437887621725</v>
      </c>
      <c r="H441" s="88"/>
      <c r="I441" s="139"/>
    </row>
    <row r="442" spans="1:9" ht="12">
      <c r="A442" s="20"/>
      <c r="B442" s="20"/>
      <c r="C442" s="23">
        <v>4010</v>
      </c>
      <c r="D442" s="14" t="s">
        <v>67</v>
      </c>
      <c r="E442" s="15">
        <v>422631</v>
      </c>
      <c r="F442" s="88">
        <v>406024.55</v>
      </c>
      <c r="G442" s="145">
        <f t="shared" si="17"/>
        <v>0.9607069760618601</v>
      </c>
      <c r="H442" s="88"/>
      <c r="I442" s="139"/>
    </row>
    <row r="443" spans="1:9" ht="12">
      <c r="A443" s="20"/>
      <c r="B443" s="20"/>
      <c r="C443" s="23">
        <v>4040</v>
      </c>
      <c r="D443" s="14" t="s">
        <v>72</v>
      </c>
      <c r="E443" s="15">
        <v>14107</v>
      </c>
      <c r="F443" s="88">
        <v>14105.24</v>
      </c>
      <c r="G443" s="145">
        <f t="shared" si="17"/>
        <v>0.999875239242929</v>
      </c>
      <c r="H443" s="88"/>
      <c r="I443" s="139"/>
    </row>
    <row r="444" spans="1:9" ht="12">
      <c r="A444" s="20"/>
      <c r="B444" s="20"/>
      <c r="C444" s="23">
        <v>4110</v>
      </c>
      <c r="D444" s="14" t="s">
        <v>68</v>
      </c>
      <c r="E444" s="15">
        <v>64198</v>
      </c>
      <c r="F444" s="88">
        <v>58423.35</v>
      </c>
      <c r="G444" s="145">
        <f t="shared" si="17"/>
        <v>0.9100493784853111</v>
      </c>
      <c r="H444" s="88"/>
      <c r="I444" s="139"/>
    </row>
    <row r="445" spans="1:9" ht="12">
      <c r="A445" s="20"/>
      <c r="B445" s="20"/>
      <c r="C445" s="23">
        <v>4120</v>
      </c>
      <c r="D445" s="14" t="s">
        <v>69</v>
      </c>
      <c r="E445" s="15">
        <v>10355</v>
      </c>
      <c r="F445" s="88">
        <v>8831.83</v>
      </c>
      <c r="G445" s="145">
        <f t="shared" si="17"/>
        <v>0.8529048768710767</v>
      </c>
      <c r="H445" s="88"/>
      <c r="I445" s="139"/>
    </row>
    <row r="446" spans="1:9" ht="12">
      <c r="A446" s="20"/>
      <c r="B446" s="25">
        <v>85395</v>
      </c>
      <c r="C446" s="20"/>
      <c r="D446" s="14" t="s">
        <v>5</v>
      </c>
      <c r="E446" s="15">
        <v>35000</v>
      </c>
      <c r="F446" s="88">
        <f>F447</f>
        <v>27558</v>
      </c>
      <c r="G446" s="145">
        <f t="shared" si="17"/>
        <v>0.7873714285714286</v>
      </c>
      <c r="H446" s="88"/>
      <c r="I446" s="139"/>
    </row>
    <row r="447" spans="1:9" ht="12">
      <c r="A447" s="20"/>
      <c r="B447" s="20"/>
      <c r="C447" s="23">
        <v>3110</v>
      </c>
      <c r="D447" s="14" t="s">
        <v>89</v>
      </c>
      <c r="E447" s="15">
        <v>35000</v>
      </c>
      <c r="F447" s="88">
        <v>27558</v>
      </c>
      <c r="G447" s="145">
        <f t="shared" si="17"/>
        <v>0.7873714285714286</v>
      </c>
      <c r="H447" s="88"/>
      <c r="I447" s="139"/>
    </row>
    <row r="448" spans="1:9" ht="12">
      <c r="A448" s="24">
        <v>854</v>
      </c>
      <c r="B448" s="20"/>
      <c r="C448" s="20"/>
      <c r="D448" s="12" t="s">
        <v>92</v>
      </c>
      <c r="E448" s="13">
        <v>246432</v>
      </c>
      <c r="F448" s="92">
        <f>F449+F452</f>
        <v>168346.6</v>
      </c>
      <c r="G448" s="144">
        <f t="shared" si="17"/>
        <v>0.683136118685885</v>
      </c>
      <c r="H448" s="92"/>
      <c r="I448" s="138"/>
    </row>
    <row r="449" spans="1:9" ht="12">
      <c r="A449" s="20"/>
      <c r="B449" s="25">
        <v>85415</v>
      </c>
      <c r="C449" s="20"/>
      <c r="D449" s="14" t="s">
        <v>93</v>
      </c>
      <c r="E449" s="15">
        <v>211432</v>
      </c>
      <c r="F449" s="88">
        <f>SUM(F450:F451)</f>
        <v>157486.6</v>
      </c>
      <c r="G449" s="145">
        <f t="shared" si="17"/>
        <v>0.7448569752922926</v>
      </c>
      <c r="H449" s="88"/>
      <c r="I449" s="139"/>
    </row>
    <row r="450" spans="1:9" ht="12">
      <c r="A450" s="20"/>
      <c r="B450" s="20"/>
      <c r="C450" s="23">
        <v>3240</v>
      </c>
      <c r="D450" s="14" t="s">
        <v>315</v>
      </c>
      <c r="E450" s="15">
        <v>196432</v>
      </c>
      <c r="F450" s="88">
        <v>146382.6</v>
      </c>
      <c r="G450" s="145">
        <f t="shared" si="17"/>
        <v>0.7452075018326954</v>
      </c>
      <c r="H450" s="88"/>
      <c r="I450" s="139"/>
    </row>
    <row r="451" spans="1:9" ht="12">
      <c r="A451" s="20"/>
      <c r="B451" s="20"/>
      <c r="C451" s="23">
        <v>3250</v>
      </c>
      <c r="D451" s="14" t="s">
        <v>94</v>
      </c>
      <c r="E451" s="15">
        <v>15000</v>
      </c>
      <c r="F451" s="88">
        <v>11104</v>
      </c>
      <c r="G451" s="145">
        <f t="shared" si="17"/>
        <v>0.7402666666666666</v>
      </c>
      <c r="H451" s="88"/>
      <c r="I451" s="139"/>
    </row>
    <row r="452" spans="1:9" ht="12">
      <c r="A452" s="20"/>
      <c r="B452" s="25">
        <v>85495</v>
      </c>
      <c r="C452" s="20"/>
      <c r="D452" s="14" t="s">
        <v>5</v>
      </c>
      <c r="E452" s="15">
        <v>35000</v>
      </c>
      <c r="F452" s="88">
        <f>F453</f>
        <v>10860</v>
      </c>
      <c r="G452" s="145">
        <f t="shared" si="17"/>
        <v>0.3102857142857143</v>
      </c>
      <c r="H452" s="88"/>
      <c r="I452" s="139"/>
    </row>
    <row r="453" spans="1:9" ht="12">
      <c r="A453" s="20"/>
      <c r="B453" s="20"/>
      <c r="C453" s="23">
        <v>2320</v>
      </c>
      <c r="D453" s="14" t="s">
        <v>169</v>
      </c>
      <c r="E453" s="15">
        <v>35000</v>
      </c>
      <c r="F453" s="88">
        <v>10860</v>
      </c>
      <c r="G453" s="145">
        <f t="shared" si="17"/>
        <v>0.3102857142857143</v>
      </c>
      <c r="H453" s="88"/>
      <c r="I453" s="139"/>
    </row>
    <row r="454" spans="1:9" ht="12">
      <c r="A454" s="20"/>
      <c r="B454" s="20"/>
      <c r="C454" s="20"/>
      <c r="D454" s="14" t="s">
        <v>215</v>
      </c>
      <c r="E454" s="89"/>
      <c r="F454" s="88"/>
      <c r="G454" s="145"/>
      <c r="H454" s="88"/>
      <c r="I454" s="139"/>
    </row>
    <row r="455" spans="1:9" ht="12">
      <c r="A455" s="24">
        <v>900</v>
      </c>
      <c r="B455" s="20"/>
      <c r="C455" s="20"/>
      <c r="D455" s="12" t="s">
        <v>30</v>
      </c>
      <c r="E455" s="13">
        <v>7757277</v>
      </c>
      <c r="F455" s="92">
        <f>F456+F461+F465+F467+F471+F473+F476+F478+F483</f>
        <v>640875.6</v>
      </c>
      <c r="G455" s="144">
        <f>F455/E455</f>
        <v>0.0826160519986588</v>
      </c>
      <c r="H455" s="92">
        <f>H456+H461+H465+H467+H471+H473+H476+H478+H483</f>
        <v>1165188.04</v>
      </c>
      <c r="I455" s="138">
        <f>H455/E455</f>
        <v>0.1502058054649847</v>
      </c>
    </row>
    <row r="456" spans="1:9" ht="12">
      <c r="A456" s="20"/>
      <c r="B456" s="25">
        <v>90001</v>
      </c>
      <c r="C456" s="20"/>
      <c r="D456" s="14" t="s">
        <v>95</v>
      </c>
      <c r="E456" s="15">
        <v>6547015</v>
      </c>
      <c r="F456" s="88">
        <f>SUM(F457:F460)</f>
        <v>2000</v>
      </c>
      <c r="G456" s="145">
        <f>F456/E456</f>
        <v>0.0003054827276247267</v>
      </c>
      <c r="H456" s="88">
        <f>SUM(H457:H460)</f>
        <v>1165188.04</v>
      </c>
      <c r="I456" s="139">
        <f>H456/E456</f>
        <v>0.1779724103274546</v>
      </c>
    </row>
    <row r="457" spans="1:9" ht="12">
      <c r="A457" s="20"/>
      <c r="B457" s="20"/>
      <c r="C457" s="23">
        <v>4300</v>
      </c>
      <c r="D457" s="14" t="s">
        <v>52</v>
      </c>
      <c r="E457" s="15">
        <v>16547</v>
      </c>
      <c r="F457" s="88">
        <v>2000</v>
      </c>
      <c r="G457" s="145">
        <f>F457/E457</f>
        <v>0.12086783102677222</v>
      </c>
      <c r="H457" s="88"/>
      <c r="I457" s="139"/>
    </row>
    <row r="458" spans="1:9" ht="12">
      <c r="A458" s="20"/>
      <c r="B458" s="20"/>
      <c r="C458" s="23">
        <v>6050</v>
      </c>
      <c r="D458" s="14" t="s">
        <v>57</v>
      </c>
      <c r="E458" s="15">
        <v>170500</v>
      </c>
      <c r="F458" s="88"/>
      <c r="G458" s="145"/>
      <c r="H458" s="88">
        <v>14618.87</v>
      </c>
      <c r="I458" s="139">
        <f>H458/E458</f>
        <v>0.08574117302052786</v>
      </c>
    </row>
    <row r="459" spans="1:9" ht="12">
      <c r="A459" s="20"/>
      <c r="B459" s="20"/>
      <c r="C459" s="23">
        <v>6057</v>
      </c>
      <c r="D459" s="14" t="s">
        <v>57</v>
      </c>
      <c r="E459" s="15">
        <v>4385198</v>
      </c>
      <c r="F459" s="88"/>
      <c r="G459" s="145"/>
      <c r="H459" s="88">
        <v>793317.44</v>
      </c>
      <c r="I459" s="139">
        <f>H459/E459</f>
        <v>0.18090800917085156</v>
      </c>
    </row>
    <row r="460" spans="1:9" ht="12">
      <c r="A460" s="20"/>
      <c r="B460" s="20"/>
      <c r="C460" s="23">
        <v>6059</v>
      </c>
      <c r="D460" s="14" t="s">
        <v>57</v>
      </c>
      <c r="E460" s="15">
        <v>1974770</v>
      </c>
      <c r="F460" s="88"/>
      <c r="G460" s="145"/>
      <c r="H460" s="88">
        <v>357251.73</v>
      </c>
      <c r="I460" s="139">
        <f>H460/E460</f>
        <v>0.18090801966811323</v>
      </c>
    </row>
    <row r="461" spans="1:9" ht="12">
      <c r="A461" s="20"/>
      <c r="B461" s="25">
        <v>90002</v>
      </c>
      <c r="C461" s="20"/>
      <c r="D461" s="14" t="s">
        <v>96</v>
      </c>
      <c r="E461" s="15">
        <v>86310</v>
      </c>
      <c r="F461" s="88">
        <f>SUM(F462:F464)</f>
        <v>26677.84</v>
      </c>
      <c r="G461" s="145">
        <f>F461/E461</f>
        <v>0.3090932684509327</v>
      </c>
      <c r="H461" s="88">
        <f>SUM(H462:H464)</f>
        <v>0</v>
      </c>
      <c r="I461" s="139">
        <f>H461/E461*100</f>
        <v>0</v>
      </c>
    </row>
    <row r="462" spans="1:9" ht="12">
      <c r="A462" s="20"/>
      <c r="B462" s="20"/>
      <c r="C462" s="23">
        <v>4210</v>
      </c>
      <c r="D462" s="14" t="s">
        <v>54</v>
      </c>
      <c r="E462" s="15">
        <v>9000</v>
      </c>
      <c r="F462" s="88">
        <v>2891.4</v>
      </c>
      <c r="G462" s="145">
        <f>F462/E462</f>
        <v>0.3212666666666667</v>
      </c>
      <c r="H462" s="88"/>
      <c r="I462" s="139"/>
    </row>
    <row r="463" spans="1:9" ht="12">
      <c r="A463" s="20"/>
      <c r="B463" s="20"/>
      <c r="C463" s="23">
        <v>4300</v>
      </c>
      <c r="D463" s="14" t="s">
        <v>52</v>
      </c>
      <c r="E463" s="15">
        <v>62310</v>
      </c>
      <c r="F463" s="88">
        <v>23786.44</v>
      </c>
      <c r="G463" s="145">
        <f>F463/E463</f>
        <v>0.3817435403627026</v>
      </c>
      <c r="H463" s="88"/>
      <c r="I463" s="139"/>
    </row>
    <row r="464" spans="1:9" ht="12">
      <c r="A464" s="20"/>
      <c r="B464" s="20"/>
      <c r="C464" s="23">
        <v>6060</v>
      </c>
      <c r="D464" s="14" t="s">
        <v>78</v>
      </c>
      <c r="E464" s="15">
        <v>15000</v>
      </c>
      <c r="F464" s="88"/>
      <c r="G464" s="145"/>
      <c r="H464" s="88">
        <v>0</v>
      </c>
      <c r="I464" s="139">
        <f>H464/E464*100</f>
        <v>0</v>
      </c>
    </row>
    <row r="465" spans="1:9" ht="12">
      <c r="A465" s="20"/>
      <c r="B465" s="25">
        <v>90003</v>
      </c>
      <c r="C465" s="20"/>
      <c r="D465" s="14" t="s">
        <v>97</v>
      </c>
      <c r="E465" s="15">
        <v>295000</v>
      </c>
      <c r="F465" s="88">
        <f>F466</f>
        <v>184924.95</v>
      </c>
      <c r="G465" s="145">
        <f aca="true" t="shared" si="18" ref="G465:G471">F465/E465</f>
        <v>0.6268642372881357</v>
      </c>
      <c r="H465" s="88"/>
      <c r="I465" s="139"/>
    </row>
    <row r="466" spans="1:9" ht="12">
      <c r="A466" s="20"/>
      <c r="B466" s="20"/>
      <c r="C466" s="23">
        <v>4300</v>
      </c>
      <c r="D466" s="14" t="s">
        <v>52</v>
      </c>
      <c r="E466" s="15">
        <v>295000</v>
      </c>
      <c r="F466" s="88">
        <v>184924.95</v>
      </c>
      <c r="G466" s="145">
        <f t="shared" si="18"/>
        <v>0.6268642372881357</v>
      </c>
      <c r="H466" s="88"/>
      <c r="I466" s="139"/>
    </row>
    <row r="467" spans="1:9" ht="12">
      <c r="A467" s="20"/>
      <c r="B467" s="25">
        <v>90004</v>
      </c>
      <c r="C467" s="20"/>
      <c r="D467" s="14" t="s">
        <v>98</v>
      </c>
      <c r="E467" s="15">
        <v>91900</v>
      </c>
      <c r="F467" s="88">
        <f>SUM(F468:F470)</f>
        <v>36697.49</v>
      </c>
      <c r="G467" s="145">
        <f t="shared" si="18"/>
        <v>0.39931980413492923</v>
      </c>
      <c r="H467" s="88"/>
      <c r="I467" s="139"/>
    </row>
    <row r="468" spans="1:9" ht="12">
      <c r="A468" s="20"/>
      <c r="B468" s="20"/>
      <c r="C468" s="23">
        <v>4170</v>
      </c>
      <c r="D468" s="14" t="s">
        <v>74</v>
      </c>
      <c r="E468" s="15">
        <v>1800</v>
      </c>
      <c r="F468" s="88">
        <v>1800</v>
      </c>
      <c r="G468" s="145">
        <f t="shared" si="18"/>
        <v>1</v>
      </c>
      <c r="H468" s="88"/>
      <c r="I468" s="139"/>
    </row>
    <row r="469" spans="1:9" ht="12">
      <c r="A469" s="20"/>
      <c r="B469" s="20"/>
      <c r="C469" s="23">
        <v>4210</v>
      </c>
      <c r="D469" s="14" t="s">
        <v>54</v>
      </c>
      <c r="E469" s="15">
        <v>9900</v>
      </c>
      <c r="F469" s="88">
        <v>0</v>
      </c>
      <c r="G469" s="145">
        <f t="shared" si="18"/>
        <v>0</v>
      </c>
      <c r="H469" s="88"/>
      <c r="I469" s="139"/>
    </row>
    <row r="470" spans="1:9" ht="12">
      <c r="A470" s="20"/>
      <c r="B470" s="20"/>
      <c r="C470" s="23">
        <v>4300</v>
      </c>
      <c r="D470" s="14" t="s">
        <v>52</v>
      </c>
      <c r="E470" s="15">
        <v>80200</v>
      </c>
      <c r="F470" s="88">
        <v>34897.49</v>
      </c>
      <c r="G470" s="145">
        <f t="shared" si="18"/>
        <v>0.4351307980049875</v>
      </c>
      <c r="H470" s="88"/>
      <c r="I470" s="139"/>
    </row>
    <row r="471" spans="1:9" ht="12">
      <c r="A471" s="20"/>
      <c r="B471" s="25">
        <v>90005</v>
      </c>
      <c r="C471" s="20"/>
      <c r="D471" s="14" t="s">
        <v>316</v>
      </c>
      <c r="E471" s="15">
        <v>45000</v>
      </c>
      <c r="F471" s="88">
        <f>SUM(F472)</f>
        <v>0</v>
      </c>
      <c r="G471" s="145">
        <f t="shared" si="18"/>
        <v>0</v>
      </c>
      <c r="H471" s="88">
        <f>SUM(H472)</f>
        <v>0</v>
      </c>
      <c r="I471" s="139">
        <f>H471/E471*100</f>
        <v>0</v>
      </c>
    </row>
    <row r="472" spans="1:9" ht="12">
      <c r="A472" s="20"/>
      <c r="B472" s="20"/>
      <c r="C472" s="23">
        <v>6050</v>
      </c>
      <c r="D472" s="14" t="s">
        <v>57</v>
      </c>
      <c r="E472" s="15">
        <v>45000</v>
      </c>
      <c r="F472" s="88"/>
      <c r="G472" s="145"/>
      <c r="H472" s="88">
        <v>0</v>
      </c>
      <c r="I472" s="139">
        <f>H472/E472*100</f>
        <v>0</v>
      </c>
    </row>
    <row r="473" spans="1:9" ht="12">
      <c r="A473" s="20"/>
      <c r="B473" s="25">
        <v>90006</v>
      </c>
      <c r="C473" s="20"/>
      <c r="D473" s="14" t="s">
        <v>317</v>
      </c>
      <c r="E473" s="15">
        <v>75000</v>
      </c>
      <c r="F473" s="88">
        <f>SUM(F474:F475)</f>
        <v>1001.93</v>
      </c>
      <c r="G473" s="145">
        <f>F473/E473</f>
        <v>0.013359066666666666</v>
      </c>
      <c r="H473" s="88">
        <f>SUM(H474:H475)</f>
        <v>0</v>
      </c>
      <c r="I473" s="139">
        <f>H473/E473*100</f>
        <v>0</v>
      </c>
    </row>
    <row r="474" spans="1:9" ht="12">
      <c r="A474" s="20"/>
      <c r="B474" s="20"/>
      <c r="C474" s="23">
        <v>4300</v>
      </c>
      <c r="D474" s="14" t="s">
        <v>52</v>
      </c>
      <c r="E474" s="15">
        <v>5000</v>
      </c>
      <c r="F474" s="88">
        <v>1001.93</v>
      </c>
      <c r="G474" s="145">
        <f>F474/E474</f>
        <v>0.20038599999999998</v>
      </c>
      <c r="H474" s="88"/>
      <c r="I474" s="139"/>
    </row>
    <row r="475" spans="1:9" ht="12">
      <c r="A475" s="20"/>
      <c r="B475" s="20"/>
      <c r="C475" s="23">
        <v>6050</v>
      </c>
      <c r="D475" s="14" t="s">
        <v>57</v>
      </c>
      <c r="E475" s="15">
        <v>70000</v>
      </c>
      <c r="F475" s="88"/>
      <c r="G475" s="145"/>
      <c r="H475" s="88">
        <v>0</v>
      </c>
      <c r="I475" s="139">
        <f>H475/E475*100</f>
        <v>0</v>
      </c>
    </row>
    <row r="476" spans="1:9" ht="12">
      <c r="A476" s="20"/>
      <c r="B476" s="25">
        <v>90013</v>
      </c>
      <c r="C476" s="20"/>
      <c r="D476" s="14" t="s">
        <v>99</v>
      </c>
      <c r="E476" s="15">
        <v>16228</v>
      </c>
      <c r="F476" s="88">
        <f>F477</f>
        <v>6319.6</v>
      </c>
      <c r="G476" s="145">
        <f aca="true" t="shared" si="19" ref="G476:G481">F476/E476</f>
        <v>0.38942568400295785</v>
      </c>
      <c r="H476" s="88"/>
      <c r="I476" s="139"/>
    </row>
    <row r="477" spans="1:9" ht="12">
      <c r="A477" s="20"/>
      <c r="B477" s="20"/>
      <c r="C477" s="23">
        <v>4300</v>
      </c>
      <c r="D477" s="14" t="s">
        <v>52</v>
      </c>
      <c r="E477" s="15">
        <v>16228</v>
      </c>
      <c r="F477" s="88">
        <v>6319.6</v>
      </c>
      <c r="G477" s="145">
        <f t="shared" si="19"/>
        <v>0.38942568400295785</v>
      </c>
      <c r="H477" s="88"/>
      <c r="I477" s="139"/>
    </row>
    <row r="478" spans="1:9" ht="12">
      <c r="A478" s="20"/>
      <c r="B478" s="25">
        <v>90015</v>
      </c>
      <c r="C478" s="20"/>
      <c r="D478" s="14" t="s">
        <v>100</v>
      </c>
      <c r="E478" s="15">
        <v>399716</v>
      </c>
      <c r="F478" s="88">
        <f>SUM(F479:F482)</f>
        <v>204681.53999999998</v>
      </c>
      <c r="G478" s="145">
        <f t="shared" si="19"/>
        <v>0.5120674178666853</v>
      </c>
      <c r="H478" s="88">
        <f>SUM(H479:H482)</f>
        <v>0</v>
      </c>
      <c r="I478" s="139">
        <f>H478/E478*100</f>
        <v>0</v>
      </c>
    </row>
    <row r="479" spans="1:9" ht="12">
      <c r="A479" s="20"/>
      <c r="B479" s="20"/>
      <c r="C479" s="23">
        <v>4260</v>
      </c>
      <c r="D479" s="14" t="s">
        <v>59</v>
      </c>
      <c r="E479" s="15">
        <v>188181</v>
      </c>
      <c r="F479" s="88">
        <v>107787.68</v>
      </c>
      <c r="G479" s="145">
        <f t="shared" si="19"/>
        <v>0.5727872633262656</v>
      </c>
      <c r="H479" s="88"/>
      <c r="I479" s="139"/>
    </row>
    <row r="480" spans="1:9" ht="12">
      <c r="A480" s="20"/>
      <c r="B480" s="20"/>
      <c r="C480" s="23">
        <v>4270</v>
      </c>
      <c r="D480" s="14" t="s">
        <v>58</v>
      </c>
      <c r="E480" s="15">
        <v>198635</v>
      </c>
      <c r="F480" s="88">
        <v>96886.54</v>
      </c>
      <c r="G480" s="145">
        <f t="shared" si="19"/>
        <v>0.487761673421099</v>
      </c>
      <c r="H480" s="88"/>
      <c r="I480" s="139"/>
    </row>
    <row r="481" spans="1:9" ht="12">
      <c r="A481" s="20"/>
      <c r="B481" s="20"/>
      <c r="C481" s="23">
        <v>4300</v>
      </c>
      <c r="D481" s="14" t="s">
        <v>52</v>
      </c>
      <c r="E481" s="15">
        <v>5000</v>
      </c>
      <c r="F481" s="88">
        <v>7.32</v>
      </c>
      <c r="G481" s="145">
        <f t="shared" si="19"/>
        <v>0.001464</v>
      </c>
      <c r="H481" s="88"/>
      <c r="I481" s="139"/>
    </row>
    <row r="482" spans="1:9" ht="12">
      <c r="A482" s="20"/>
      <c r="B482" s="20"/>
      <c r="C482" s="23">
        <v>6050</v>
      </c>
      <c r="D482" s="14" t="s">
        <v>57</v>
      </c>
      <c r="E482" s="15">
        <v>7900</v>
      </c>
      <c r="F482" s="88"/>
      <c r="G482" s="145"/>
      <c r="H482" s="88">
        <v>0</v>
      </c>
      <c r="I482" s="139">
        <f>H482/E482*100</f>
        <v>0</v>
      </c>
    </row>
    <row r="483" spans="1:9" ht="12">
      <c r="A483" s="20"/>
      <c r="B483" s="25">
        <v>90095</v>
      </c>
      <c r="C483" s="20"/>
      <c r="D483" s="14" t="s">
        <v>5</v>
      </c>
      <c r="E483" s="15">
        <v>201108</v>
      </c>
      <c r="F483" s="88">
        <f>SUM(F484:F488)</f>
        <v>178572.25</v>
      </c>
      <c r="G483" s="145">
        <f aca="true" t="shared" si="20" ref="G483:G488">F483/E483</f>
        <v>0.8879420510372537</v>
      </c>
      <c r="H483" s="88"/>
      <c r="I483" s="139"/>
    </row>
    <row r="484" spans="1:9" ht="12">
      <c r="A484" s="20"/>
      <c r="B484" s="20"/>
      <c r="C484" s="23">
        <v>4170</v>
      </c>
      <c r="D484" s="14" t="s">
        <v>74</v>
      </c>
      <c r="E484" s="15">
        <v>2000</v>
      </c>
      <c r="F484" s="88">
        <v>1712</v>
      </c>
      <c r="G484" s="145">
        <f t="shared" si="20"/>
        <v>0.856</v>
      </c>
      <c r="H484" s="88"/>
      <c r="I484" s="139"/>
    </row>
    <row r="485" spans="1:9" ht="12">
      <c r="A485" s="20"/>
      <c r="B485" s="20"/>
      <c r="C485" s="23">
        <v>4210</v>
      </c>
      <c r="D485" s="14" t="s">
        <v>54</v>
      </c>
      <c r="E485" s="15">
        <v>3500</v>
      </c>
      <c r="F485" s="88">
        <v>406.72</v>
      </c>
      <c r="G485" s="145">
        <f t="shared" si="20"/>
        <v>0.11620571428571429</v>
      </c>
      <c r="H485" s="88"/>
      <c r="I485" s="139"/>
    </row>
    <row r="486" spans="1:9" ht="12">
      <c r="A486" s="20"/>
      <c r="B486" s="20"/>
      <c r="C486" s="23">
        <v>4300</v>
      </c>
      <c r="D486" s="14" t="s">
        <v>52</v>
      </c>
      <c r="E486" s="15">
        <v>24280</v>
      </c>
      <c r="F486" s="88">
        <v>7320</v>
      </c>
      <c r="G486" s="145">
        <f t="shared" si="20"/>
        <v>0.3014827018121911</v>
      </c>
      <c r="H486" s="88"/>
      <c r="I486" s="139"/>
    </row>
    <row r="487" spans="1:9" ht="12">
      <c r="A487" s="20"/>
      <c r="B487" s="20"/>
      <c r="C487" s="23">
        <v>4520</v>
      </c>
      <c r="D487" s="14" t="s">
        <v>62</v>
      </c>
      <c r="E487" s="15">
        <v>3500</v>
      </c>
      <c r="F487" s="88">
        <v>1306</v>
      </c>
      <c r="G487" s="145">
        <f t="shared" si="20"/>
        <v>0.37314285714285716</v>
      </c>
      <c r="H487" s="88"/>
      <c r="I487" s="139"/>
    </row>
    <row r="488" spans="1:9" ht="12">
      <c r="A488" s="20"/>
      <c r="B488" s="20"/>
      <c r="C488" s="23">
        <v>4600</v>
      </c>
      <c r="D488" s="14" t="s">
        <v>299</v>
      </c>
      <c r="E488" s="15">
        <v>167828</v>
      </c>
      <c r="F488" s="88">
        <v>167827.53</v>
      </c>
      <c r="G488" s="145">
        <f t="shared" si="20"/>
        <v>0.999997199513788</v>
      </c>
      <c r="H488" s="88"/>
      <c r="I488" s="139"/>
    </row>
    <row r="489" spans="1:9" ht="12">
      <c r="A489" s="20"/>
      <c r="B489" s="20"/>
      <c r="C489" s="20"/>
      <c r="D489" s="14" t="s">
        <v>300</v>
      </c>
      <c r="E489" s="89"/>
      <c r="F489" s="88"/>
      <c r="G489" s="145"/>
      <c r="H489" s="88"/>
      <c r="I489" s="139"/>
    </row>
    <row r="490" spans="1:9" ht="12">
      <c r="A490" s="24">
        <v>921</v>
      </c>
      <c r="B490" s="20"/>
      <c r="C490" s="20"/>
      <c r="D490" s="12" t="s">
        <v>101</v>
      </c>
      <c r="E490" s="13">
        <v>2085924</v>
      </c>
      <c r="F490" s="92">
        <f>F491+F493+F499+F506+F508+F515</f>
        <v>531541.72</v>
      </c>
      <c r="G490" s="144">
        <f>F490/E490</f>
        <v>0.2548231479190996</v>
      </c>
      <c r="H490" s="92">
        <f>H491+H493+H499+H506+H508+H515</f>
        <v>389117.87</v>
      </c>
      <c r="I490" s="138">
        <f>H490/E490</f>
        <v>0.18654460565197964</v>
      </c>
    </row>
    <row r="491" spans="1:9" ht="12">
      <c r="A491" s="20"/>
      <c r="B491" s="25">
        <v>92103</v>
      </c>
      <c r="C491" s="20"/>
      <c r="D491" s="14" t="s">
        <v>102</v>
      </c>
      <c r="E491" s="15">
        <v>72011</v>
      </c>
      <c r="F491" s="88">
        <f>F492</f>
        <v>36000</v>
      </c>
      <c r="G491" s="145">
        <f>F491/E491</f>
        <v>0.4999236227798531</v>
      </c>
      <c r="H491" s="88"/>
      <c r="I491" s="139"/>
    </row>
    <row r="492" spans="1:9" ht="12">
      <c r="A492" s="20"/>
      <c r="B492" s="20"/>
      <c r="C492" s="23">
        <v>2480</v>
      </c>
      <c r="D492" s="14" t="s">
        <v>103</v>
      </c>
      <c r="E492" s="15">
        <v>72011</v>
      </c>
      <c r="F492" s="88">
        <v>36000</v>
      </c>
      <c r="G492" s="145">
        <f>F492/E492</f>
        <v>0.4999236227798531</v>
      </c>
      <c r="H492" s="88"/>
      <c r="I492" s="139"/>
    </row>
    <row r="493" spans="1:9" ht="12">
      <c r="A493" s="20"/>
      <c r="B493" s="25">
        <v>92105</v>
      </c>
      <c r="C493" s="20"/>
      <c r="D493" s="14" t="s">
        <v>104</v>
      </c>
      <c r="E493" s="15">
        <v>100258</v>
      </c>
      <c r="F493" s="88">
        <f>SUM(F494:F498)</f>
        <v>18378.76</v>
      </c>
      <c r="G493" s="145">
        <f>F493/E493</f>
        <v>0.1833146482076243</v>
      </c>
      <c r="H493" s="88">
        <f>SUM(H494:H498)</f>
        <v>3196.03</v>
      </c>
      <c r="I493" s="139">
        <f>H493/E493*100</f>
        <v>3.1878054619082765</v>
      </c>
    </row>
    <row r="494" spans="1:9" ht="12">
      <c r="A494" s="20"/>
      <c r="B494" s="20"/>
      <c r="C494" s="23">
        <v>2820</v>
      </c>
      <c r="D494" s="14" t="s">
        <v>170</v>
      </c>
      <c r="E494" s="15">
        <v>25000</v>
      </c>
      <c r="F494" s="88">
        <v>16000</v>
      </c>
      <c r="G494" s="145">
        <f>F494/E494</f>
        <v>0.64</v>
      </c>
      <c r="H494" s="88"/>
      <c r="I494" s="139"/>
    </row>
    <row r="495" spans="1:9" ht="12">
      <c r="A495" s="20"/>
      <c r="B495" s="20"/>
      <c r="C495" s="20"/>
      <c r="D495" s="14" t="s">
        <v>171</v>
      </c>
      <c r="E495" s="89"/>
      <c r="F495" s="88"/>
      <c r="G495" s="145"/>
      <c r="H495" s="88"/>
      <c r="I495" s="139"/>
    </row>
    <row r="496" spans="1:9" ht="12">
      <c r="A496" s="20"/>
      <c r="B496" s="20"/>
      <c r="C496" s="23">
        <v>4210</v>
      </c>
      <c r="D496" s="14" t="s">
        <v>54</v>
      </c>
      <c r="E496" s="15">
        <v>32099</v>
      </c>
      <c r="F496" s="88">
        <v>2220.41</v>
      </c>
      <c r="G496" s="145">
        <f>F496/E496</f>
        <v>0.06917380603757126</v>
      </c>
      <c r="H496" s="88"/>
      <c r="I496" s="139"/>
    </row>
    <row r="497" spans="1:9" ht="12">
      <c r="A497" s="20"/>
      <c r="B497" s="20"/>
      <c r="C497" s="23">
        <v>4300</v>
      </c>
      <c r="D497" s="14" t="s">
        <v>52</v>
      </c>
      <c r="E497" s="15">
        <v>159</v>
      </c>
      <c r="F497" s="88">
        <v>158.35</v>
      </c>
      <c r="G497" s="145">
        <f>F497/E497</f>
        <v>0.9959119496855345</v>
      </c>
      <c r="H497" s="88"/>
      <c r="I497" s="139"/>
    </row>
    <row r="498" spans="1:9" ht="12">
      <c r="A498" s="20"/>
      <c r="B498" s="20"/>
      <c r="C498" s="23">
        <v>6050</v>
      </c>
      <c r="D498" s="14" t="s">
        <v>57</v>
      </c>
      <c r="E498" s="15">
        <v>43000</v>
      </c>
      <c r="F498" s="88"/>
      <c r="G498" s="145"/>
      <c r="H498" s="88">
        <v>3196.03</v>
      </c>
      <c r="I498" s="139">
        <f>H498/E498</f>
        <v>0.07432627906976745</v>
      </c>
    </row>
    <row r="499" spans="1:9" ht="12">
      <c r="A499" s="20"/>
      <c r="B499" s="25">
        <v>92109</v>
      </c>
      <c r="C499" s="20"/>
      <c r="D499" s="14" t="s">
        <v>105</v>
      </c>
      <c r="E499" s="15">
        <v>1017967</v>
      </c>
      <c r="F499" s="88">
        <f>SUM(F500:F505)</f>
        <v>295277.86</v>
      </c>
      <c r="G499" s="145">
        <f>F499/E499</f>
        <v>0.2900662398682865</v>
      </c>
      <c r="H499" s="88">
        <f>SUM(H500:H505)</f>
        <v>163642.45</v>
      </c>
      <c r="I499" s="139">
        <f>H499/E499</f>
        <v>0.16075417965415384</v>
      </c>
    </row>
    <row r="500" spans="1:9" ht="12">
      <c r="A500" s="20"/>
      <c r="B500" s="20"/>
      <c r="C500" s="23">
        <v>2480</v>
      </c>
      <c r="D500" s="14" t="s">
        <v>103</v>
      </c>
      <c r="E500" s="15">
        <v>707800</v>
      </c>
      <c r="F500" s="88">
        <v>293892</v>
      </c>
      <c r="G500" s="145">
        <f>F500/E500</f>
        <v>0.4152189884148064</v>
      </c>
      <c r="H500" s="88"/>
      <c r="I500" s="139"/>
    </row>
    <row r="501" spans="1:9" ht="12">
      <c r="A501" s="20"/>
      <c r="B501" s="20"/>
      <c r="C501" s="23">
        <v>4210</v>
      </c>
      <c r="D501" s="14" t="s">
        <v>54</v>
      </c>
      <c r="E501" s="15">
        <v>33136</v>
      </c>
      <c r="F501" s="88">
        <v>1385.86</v>
      </c>
      <c r="G501" s="145">
        <f>F501/E501</f>
        <v>0.04182339449541284</v>
      </c>
      <c r="H501" s="88"/>
      <c r="I501" s="139"/>
    </row>
    <row r="502" spans="1:9" ht="12">
      <c r="A502" s="20"/>
      <c r="B502" s="20"/>
      <c r="C502" s="23">
        <v>4300</v>
      </c>
      <c r="D502" s="14" t="s">
        <v>52</v>
      </c>
      <c r="E502" s="15">
        <v>3500</v>
      </c>
      <c r="F502" s="88">
        <v>0</v>
      </c>
      <c r="G502" s="145">
        <f>F502/E502*100</f>
        <v>0</v>
      </c>
      <c r="H502" s="88"/>
      <c r="I502" s="139"/>
    </row>
    <row r="503" spans="1:9" ht="12">
      <c r="A503" s="20"/>
      <c r="B503" s="20"/>
      <c r="C503" s="23">
        <v>6050</v>
      </c>
      <c r="D503" s="14" t="s">
        <v>57</v>
      </c>
      <c r="E503" s="15">
        <v>46438</v>
      </c>
      <c r="F503" s="88"/>
      <c r="G503" s="145"/>
      <c r="H503" s="88">
        <v>34981.69</v>
      </c>
      <c r="I503" s="139">
        <f>H503/E503</f>
        <v>0.7532988070114992</v>
      </c>
    </row>
    <row r="504" spans="1:9" ht="12">
      <c r="A504" s="20"/>
      <c r="B504" s="20"/>
      <c r="C504" s="23">
        <v>6057</v>
      </c>
      <c r="D504" s="14" t="s">
        <v>57</v>
      </c>
      <c r="E504" s="15">
        <v>132849</v>
      </c>
      <c r="F504" s="88"/>
      <c r="G504" s="145"/>
      <c r="H504" s="88">
        <v>79094.73</v>
      </c>
      <c r="I504" s="139">
        <f>H504/E504</f>
        <v>0.5953731680328794</v>
      </c>
    </row>
    <row r="505" spans="1:9" ht="12">
      <c r="A505" s="20"/>
      <c r="B505" s="20"/>
      <c r="C505" s="23">
        <v>6059</v>
      </c>
      <c r="D505" s="14" t="s">
        <v>57</v>
      </c>
      <c r="E505" s="15">
        <v>94244</v>
      </c>
      <c r="F505" s="88"/>
      <c r="G505" s="145"/>
      <c r="H505" s="88">
        <v>49566.03</v>
      </c>
      <c r="I505" s="139">
        <f>H505/E505</f>
        <v>0.5259330036925427</v>
      </c>
    </row>
    <row r="506" spans="1:9" ht="12">
      <c r="A506" s="20"/>
      <c r="B506" s="25">
        <v>92116</v>
      </c>
      <c r="C506" s="20"/>
      <c r="D506" s="14" t="s">
        <v>106</v>
      </c>
      <c r="E506" s="15">
        <v>354746</v>
      </c>
      <c r="F506" s="88">
        <f>F507</f>
        <v>181440</v>
      </c>
      <c r="G506" s="145">
        <f>F506/E506</f>
        <v>0.5114645408263941</v>
      </c>
      <c r="H506" s="88"/>
      <c r="I506" s="139"/>
    </row>
    <row r="507" spans="1:9" ht="12">
      <c r="A507" s="20"/>
      <c r="B507" s="20"/>
      <c r="C507" s="23">
        <v>2480</v>
      </c>
      <c r="D507" s="14" t="s">
        <v>103</v>
      </c>
      <c r="E507" s="15">
        <v>354746</v>
      </c>
      <c r="F507" s="88">
        <v>181440</v>
      </c>
      <c r="G507" s="145">
        <f>F507/E507</f>
        <v>0.5114645408263941</v>
      </c>
      <c r="H507" s="88"/>
      <c r="I507" s="139"/>
    </row>
    <row r="508" spans="1:9" ht="12">
      <c r="A508" s="20"/>
      <c r="B508" s="25">
        <v>92120</v>
      </c>
      <c r="C508" s="20"/>
      <c r="D508" s="14" t="s">
        <v>129</v>
      </c>
      <c r="E508" s="15">
        <v>403842</v>
      </c>
      <c r="F508" s="88">
        <f>SUM(F510:F514)</f>
        <v>0</v>
      </c>
      <c r="G508" s="145">
        <f>F508/E508</f>
        <v>0</v>
      </c>
      <c r="H508" s="88">
        <f>SUM(H510:H514)</f>
        <v>143795.38999999998</v>
      </c>
      <c r="I508" s="139">
        <f>H508/E508</f>
        <v>0.3560684376563111</v>
      </c>
    </row>
    <row r="509" spans="1:9" ht="12">
      <c r="A509" s="20"/>
      <c r="B509" s="20"/>
      <c r="C509" s="23">
        <v>2720</v>
      </c>
      <c r="D509" s="14" t="s">
        <v>176</v>
      </c>
      <c r="E509" s="15">
        <v>20000</v>
      </c>
      <c r="F509" s="88">
        <v>0</v>
      </c>
      <c r="G509" s="145">
        <f>F509/E509</f>
        <v>0</v>
      </c>
      <c r="H509" s="88"/>
      <c r="I509" s="139"/>
    </row>
    <row r="510" spans="1:9" ht="12">
      <c r="A510" s="20"/>
      <c r="B510" s="20"/>
      <c r="C510" s="20"/>
      <c r="D510" s="14" t="s">
        <v>177</v>
      </c>
      <c r="E510" s="89"/>
      <c r="F510" s="88"/>
      <c r="G510" s="145"/>
      <c r="H510" s="88"/>
      <c r="I510" s="139"/>
    </row>
    <row r="511" spans="1:9" ht="12">
      <c r="A511" s="22"/>
      <c r="B511" s="22"/>
      <c r="C511" s="22"/>
      <c r="D511" s="14" t="s">
        <v>178</v>
      </c>
      <c r="E511" s="90"/>
      <c r="F511" s="88"/>
      <c r="G511" s="145"/>
      <c r="H511" s="88"/>
      <c r="I511" s="139"/>
    </row>
    <row r="512" spans="1:9" ht="12">
      <c r="A512" s="20"/>
      <c r="B512" s="20"/>
      <c r="C512" s="23">
        <v>6050</v>
      </c>
      <c r="D512" s="14" t="s">
        <v>57</v>
      </c>
      <c r="E512" s="15">
        <v>22500</v>
      </c>
      <c r="F512" s="88"/>
      <c r="G512" s="145"/>
      <c r="H512" s="88">
        <v>511.72</v>
      </c>
      <c r="I512" s="139">
        <f>H512/E512</f>
        <v>0.022743111111111113</v>
      </c>
    </row>
    <row r="513" spans="1:9" ht="12">
      <c r="A513" s="20"/>
      <c r="B513" s="20"/>
      <c r="C513" s="23">
        <v>6057</v>
      </c>
      <c r="D513" s="14" t="s">
        <v>57</v>
      </c>
      <c r="E513" s="15">
        <v>114494</v>
      </c>
      <c r="F513" s="88"/>
      <c r="G513" s="145"/>
      <c r="H513" s="88">
        <v>95799.93</v>
      </c>
      <c r="I513" s="139">
        <f>H513/E513</f>
        <v>0.8367244571767952</v>
      </c>
    </row>
    <row r="514" spans="1:9" ht="12">
      <c r="A514" s="20"/>
      <c r="B514" s="20"/>
      <c r="C514" s="23">
        <v>6059</v>
      </c>
      <c r="D514" s="14" t="s">
        <v>57</v>
      </c>
      <c r="E514" s="15">
        <v>246848</v>
      </c>
      <c r="F514" s="88"/>
      <c r="G514" s="145"/>
      <c r="H514" s="88">
        <v>47483.74</v>
      </c>
      <c r="I514" s="139">
        <f>H514/E514</f>
        <v>0.1923602378791807</v>
      </c>
    </row>
    <row r="515" spans="1:9" ht="12">
      <c r="A515" s="20"/>
      <c r="B515" s="25">
        <v>92195</v>
      </c>
      <c r="C515" s="20"/>
      <c r="D515" s="14" t="s">
        <v>5</v>
      </c>
      <c r="E515" s="15">
        <v>137100</v>
      </c>
      <c r="F515" s="88">
        <f>SUM(F516:F517)</f>
        <v>445.1</v>
      </c>
      <c r="G515" s="145">
        <f>F515/E515</f>
        <v>0.0032465353756382202</v>
      </c>
      <c r="H515" s="88">
        <f>SUM(H516:H517)</f>
        <v>78484</v>
      </c>
      <c r="I515" s="139">
        <f>H515/E515</f>
        <v>0.5724580598103574</v>
      </c>
    </row>
    <row r="516" spans="1:9" ht="12">
      <c r="A516" s="20"/>
      <c r="B516" s="20"/>
      <c r="C516" s="23">
        <v>4260</v>
      </c>
      <c r="D516" s="14" t="s">
        <v>59</v>
      </c>
      <c r="E516" s="15">
        <v>8000</v>
      </c>
      <c r="F516" s="88">
        <v>445.1</v>
      </c>
      <c r="G516" s="145">
        <f>F516/E516</f>
        <v>0.0556375</v>
      </c>
      <c r="H516" s="88"/>
      <c r="I516" s="139"/>
    </row>
    <row r="517" spans="1:9" ht="12">
      <c r="A517" s="20"/>
      <c r="B517" s="20"/>
      <c r="C517" s="23">
        <v>6050</v>
      </c>
      <c r="D517" s="14" t="s">
        <v>57</v>
      </c>
      <c r="E517" s="15">
        <v>129100</v>
      </c>
      <c r="F517" s="88"/>
      <c r="G517" s="145"/>
      <c r="H517" s="88">
        <v>78484</v>
      </c>
      <c r="I517" s="139">
        <f>H517/E517</f>
        <v>0.6079318357862122</v>
      </c>
    </row>
    <row r="518" spans="1:9" ht="12">
      <c r="A518" s="24">
        <v>926</v>
      </c>
      <c r="B518" s="20"/>
      <c r="C518" s="20"/>
      <c r="D518" s="12" t="s">
        <v>107</v>
      </c>
      <c r="E518" s="13">
        <v>1687090</v>
      </c>
      <c r="F518" s="92">
        <f>F519+F522</f>
        <v>330853.50000000006</v>
      </c>
      <c r="G518" s="144">
        <f>F518/E518</f>
        <v>0.196108980552312</v>
      </c>
      <c r="H518" s="92">
        <f>H519+H522</f>
        <v>253549.71</v>
      </c>
      <c r="I518" s="138">
        <f>H518/E518</f>
        <v>0.15028819446502556</v>
      </c>
    </row>
    <row r="519" spans="1:9" ht="12">
      <c r="A519" s="20"/>
      <c r="B519" s="25">
        <v>92601</v>
      </c>
      <c r="C519" s="20"/>
      <c r="D519" s="14" t="s">
        <v>108</v>
      </c>
      <c r="E519" s="15">
        <v>1295046</v>
      </c>
      <c r="F519" s="88">
        <f>SUM(F520:F521)</f>
        <v>55412</v>
      </c>
      <c r="G519" s="145">
        <f>F519/E519</f>
        <v>0.04278766931830993</v>
      </c>
      <c r="H519" s="88">
        <f>SUM(H520:H521)</f>
        <v>253549.71</v>
      </c>
      <c r="I519" s="139">
        <f>H519/E519</f>
        <v>0.1957843273520786</v>
      </c>
    </row>
    <row r="520" spans="1:9" ht="12">
      <c r="A520" s="20"/>
      <c r="B520" s="20"/>
      <c r="C520" s="23">
        <v>2650</v>
      </c>
      <c r="D520" s="14" t="s">
        <v>318</v>
      </c>
      <c r="E520" s="15">
        <v>95000</v>
      </c>
      <c r="F520" s="88">
        <v>55412</v>
      </c>
      <c r="G520" s="145">
        <f>F520/E520</f>
        <v>0.5832842105263157</v>
      </c>
      <c r="H520" s="88"/>
      <c r="I520" s="139"/>
    </row>
    <row r="521" spans="1:9" ht="12">
      <c r="A521" s="20"/>
      <c r="B521" s="20"/>
      <c r="C521" s="23">
        <v>6050</v>
      </c>
      <c r="D521" s="14" t="s">
        <v>57</v>
      </c>
      <c r="E521" s="15">
        <v>1200046</v>
      </c>
      <c r="F521" s="88"/>
      <c r="G521" s="145"/>
      <c r="H521" s="88">
        <v>253549.71</v>
      </c>
      <c r="I521" s="139">
        <f>H521/E521</f>
        <v>0.2112833258058441</v>
      </c>
    </row>
    <row r="522" spans="1:9" ht="12">
      <c r="A522" s="20"/>
      <c r="B522" s="25">
        <v>92605</v>
      </c>
      <c r="C522" s="20"/>
      <c r="D522" s="14" t="s">
        <v>109</v>
      </c>
      <c r="E522" s="15">
        <v>392044</v>
      </c>
      <c r="F522" s="88">
        <f>SUM(F523:F546)</f>
        <v>275441.50000000006</v>
      </c>
      <c r="G522" s="145">
        <f>F522/E522</f>
        <v>0.7025780269561581</v>
      </c>
      <c r="H522" s="88">
        <f>SUM(H523:H546)</f>
        <v>0</v>
      </c>
      <c r="I522" s="139">
        <f>H522/E522*100</f>
        <v>0</v>
      </c>
    </row>
    <row r="523" spans="1:9" ht="12">
      <c r="A523" s="20"/>
      <c r="B523" s="20"/>
      <c r="C523" s="23">
        <v>2820</v>
      </c>
      <c r="D523" s="14" t="s">
        <v>170</v>
      </c>
      <c r="E523" s="15">
        <v>350000</v>
      </c>
      <c r="F523" s="88">
        <v>244600</v>
      </c>
      <c r="G523" s="145">
        <f>F523/E523</f>
        <v>0.6988571428571428</v>
      </c>
      <c r="H523" s="88"/>
      <c r="I523" s="139"/>
    </row>
    <row r="524" spans="1:9" ht="12">
      <c r="A524" s="20"/>
      <c r="B524" s="20"/>
      <c r="C524" s="20"/>
      <c r="D524" s="14" t="s">
        <v>171</v>
      </c>
      <c r="E524" s="89"/>
      <c r="F524" s="88"/>
      <c r="G524" s="145"/>
      <c r="H524" s="88"/>
      <c r="I524" s="139"/>
    </row>
    <row r="525" spans="1:9" ht="12">
      <c r="A525" s="20"/>
      <c r="B525" s="20"/>
      <c r="C525" s="23">
        <v>4110</v>
      </c>
      <c r="D525" s="14" t="s">
        <v>68</v>
      </c>
      <c r="E525" s="15">
        <v>11</v>
      </c>
      <c r="F525" s="88">
        <v>0</v>
      </c>
      <c r="G525" s="145">
        <f aca="true" t="shared" si="21" ref="G525:G540">F525/E525</f>
        <v>0</v>
      </c>
      <c r="H525" s="88"/>
      <c r="I525" s="139"/>
    </row>
    <row r="526" spans="1:9" ht="12">
      <c r="A526" s="20"/>
      <c r="B526" s="20"/>
      <c r="C526" s="23">
        <v>4117</v>
      </c>
      <c r="D526" s="14" t="s">
        <v>68</v>
      </c>
      <c r="E526" s="15">
        <v>212</v>
      </c>
      <c r="F526" s="88">
        <v>34.72</v>
      </c>
      <c r="G526" s="145">
        <f t="shared" si="21"/>
        <v>0.16377358490566038</v>
      </c>
      <c r="H526" s="88"/>
      <c r="I526" s="139"/>
    </row>
    <row r="527" spans="1:9" ht="12">
      <c r="A527" s="20"/>
      <c r="B527" s="20"/>
      <c r="C527" s="23">
        <v>4119</v>
      </c>
      <c r="D527" s="14" t="s">
        <v>68</v>
      </c>
      <c r="E527" s="15">
        <v>38</v>
      </c>
      <c r="F527" s="88">
        <v>6.13</v>
      </c>
      <c r="G527" s="145">
        <f t="shared" si="21"/>
        <v>0.16131578947368422</v>
      </c>
      <c r="H527" s="88"/>
      <c r="I527" s="139"/>
    </row>
    <row r="528" spans="1:9" ht="12">
      <c r="A528" s="20"/>
      <c r="B528" s="20"/>
      <c r="C528" s="23">
        <v>4120</v>
      </c>
      <c r="D528" s="14" t="s">
        <v>69</v>
      </c>
      <c r="E528" s="15">
        <v>5</v>
      </c>
      <c r="F528" s="88">
        <v>0</v>
      </c>
      <c r="G528" s="145">
        <f t="shared" si="21"/>
        <v>0</v>
      </c>
      <c r="H528" s="88"/>
      <c r="I528" s="139"/>
    </row>
    <row r="529" spans="1:9" ht="12">
      <c r="A529" s="20"/>
      <c r="B529" s="20"/>
      <c r="C529" s="23">
        <v>4127</v>
      </c>
      <c r="D529" s="14" t="s">
        <v>69</v>
      </c>
      <c r="E529" s="15">
        <v>42</v>
      </c>
      <c r="F529" s="88">
        <v>0</v>
      </c>
      <c r="G529" s="145">
        <f t="shared" si="21"/>
        <v>0</v>
      </c>
      <c r="H529" s="88"/>
      <c r="I529" s="139"/>
    </row>
    <row r="530" spans="1:9" ht="12">
      <c r="A530" s="20"/>
      <c r="B530" s="20"/>
      <c r="C530" s="23">
        <v>4129</v>
      </c>
      <c r="D530" s="14" t="s">
        <v>69</v>
      </c>
      <c r="E530" s="15">
        <v>8</v>
      </c>
      <c r="F530" s="88">
        <v>0</v>
      </c>
      <c r="G530" s="145">
        <f t="shared" si="21"/>
        <v>0</v>
      </c>
      <c r="H530" s="88"/>
      <c r="I530" s="139"/>
    </row>
    <row r="531" spans="1:9" ht="12">
      <c r="A531" s="20"/>
      <c r="B531" s="20"/>
      <c r="C531" s="23">
        <v>4170</v>
      </c>
      <c r="D531" s="14" t="s">
        <v>74</v>
      </c>
      <c r="E531" s="15">
        <v>1188</v>
      </c>
      <c r="F531" s="88">
        <v>0</v>
      </c>
      <c r="G531" s="145">
        <f t="shared" si="21"/>
        <v>0</v>
      </c>
      <c r="H531" s="88"/>
      <c r="I531" s="139"/>
    </row>
    <row r="532" spans="1:9" ht="12">
      <c r="A532" s="20"/>
      <c r="B532" s="20"/>
      <c r="C532" s="23">
        <v>4177</v>
      </c>
      <c r="D532" s="14" t="s">
        <v>74</v>
      </c>
      <c r="E532" s="15">
        <v>4675</v>
      </c>
      <c r="F532" s="88">
        <v>4313.75</v>
      </c>
      <c r="G532" s="145">
        <f t="shared" si="21"/>
        <v>0.9227272727272727</v>
      </c>
      <c r="H532" s="88"/>
      <c r="I532" s="139"/>
    </row>
    <row r="533" spans="1:9" ht="12">
      <c r="A533" s="20"/>
      <c r="B533" s="20"/>
      <c r="C533" s="23">
        <v>4179</v>
      </c>
      <c r="D533" s="14" t="s">
        <v>74</v>
      </c>
      <c r="E533" s="15">
        <v>825</v>
      </c>
      <c r="F533" s="88">
        <v>761.25</v>
      </c>
      <c r="G533" s="145">
        <f t="shared" si="21"/>
        <v>0.9227272727272727</v>
      </c>
      <c r="H533" s="88"/>
      <c r="I533" s="139"/>
    </row>
    <row r="534" spans="1:9" ht="12">
      <c r="A534" s="20"/>
      <c r="B534" s="20"/>
      <c r="C534" s="23">
        <v>4210</v>
      </c>
      <c r="D534" s="14" t="s">
        <v>54</v>
      </c>
      <c r="E534" s="15">
        <v>10030</v>
      </c>
      <c r="F534" s="88">
        <v>5535</v>
      </c>
      <c r="G534" s="145">
        <f t="shared" si="21"/>
        <v>0.5518444666001994</v>
      </c>
      <c r="H534" s="88"/>
      <c r="I534" s="139"/>
    </row>
    <row r="535" spans="1:9" ht="12">
      <c r="A535" s="20"/>
      <c r="B535" s="20"/>
      <c r="C535" s="23">
        <v>4217</v>
      </c>
      <c r="D535" s="14" t="s">
        <v>54</v>
      </c>
      <c r="E535" s="15">
        <v>7311</v>
      </c>
      <c r="F535" s="88">
        <v>7310.54</v>
      </c>
      <c r="G535" s="145">
        <f t="shared" si="21"/>
        <v>0.9999370811106552</v>
      </c>
      <c r="H535" s="88"/>
      <c r="I535" s="139"/>
    </row>
    <row r="536" spans="1:9" ht="12">
      <c r="A536" s="20"/>
      <c r="B536" s="20"/>
      <c r="C536" s="23">
        <v>4219</v>
      </c>
      <c r="D536" s="14" t="s">
        <v>54</v>
      </c>
      <c r="E536" s="15">
        <v>1291</v>
      </c>
      <c r="F536" s="88">
        <v>1290.15</v>
      </c>
      <c r="G536" s="145">
        <f t="shared" si="21"/>
        <v>0.9993415956622774</v>
      </c>
      <c r="H536" s="88"/>
      <c r="I536" s="139"/>
    </row>
    <row r="537" spans="1:9" ht="12">
      <c r="A537" s="20"/>
      <c r="B537" s="20"/>
      <c r="C537" s="23">
        <v>4300</v>
      </c>
      <c r="D537" s="14" t="s">
        <v>52</v>
      </c>
      <c r="E537" s="15">
        <v>1275</v>
      </c>
      <c r="F537" s="88">
        <v>0</v>
      </c>
      <c r="G537" s="145">
        <f t="shared" si="21"/>
        <v>0</v>
      </c>
      <c r="H537" s="88"/>
      <c r="I537" s="139"/>
    </row>
    <row r="538" spans="1:9" ht="12">
      <c r="A538" s="20"/>
      <c r="B538" s="20"/>
      <c r="C538" s="23">
        <v>4307</v>
      </c>
      <c r="D538" s="14" t="s">
        <v>52</v>
      </c>
      <c r="E538" s="15">
        <v>9845</v>
      </c>
      <c r="F538" s="88">
        <v>9844.81</v>
      </c>
      <c r="G538" s="145">
        <f t="shared" si="21"/>
        <v>0.9999807008633824</v>
      </c>
      <c r="H538" s="88"/>
      <c r="I538" s="139"/>
    </row>
    <row r="539" spans="1:9" ht="12">
      <c r="A539" s="20"/>
      <c r="B539" s="20"/>
      <c r="C539" s="23">
        <v>4309</v>
      </c>
      <c r="D539" s="14" t="s">
        <v>52</v>
      </c>
      <c r="E539" s="15">
        <v>1738</v>
      </c>
      <c r="F539" s="88">
        <v>1737.52</v>
      </c>
      <c r="G539" s="145">
        <f t="shared" si="21"/>
        <v>0.9997238204833141</v>
      </c>
      <c r="H539" s="88"/>
      <c r="I539" s="139"/>
    </row>
    <row r="540" spans="1:9" ht="12">
      <c r="A540" s="20"/>
      <c r="B540" s="20"/>
      <c r="C540" s="23">
        <v>4740</v>
      </c>
      <c r="D540" s="14" t="s">
        <v>206</v>
      </c>
      <c r="E540" s="15">
        <v>15</v>
      </c>
      <c r="F540" s="88">
        <v>0</v>
      </c>
      <c r="G540" s="145">
        <f t="shared" si="21"/>
        <v>0</v>
      </c>
      <c r="H540" s="88"/>
      <c r="I540" s="139"/>
    </row>
    <row r="541" spans="1:9" ht="12">
      <c r="A541" s="20"/>
      <c r="B541" s="20"/>
      <c r="C541" s="20"/>
      <c r="D541" s="14" t="s">
        <v>167</v>
      </c>
      <c r="E541" s="89"/>
      <c r="F541" s="88"/>
      <c r="G541" s="145"/>
      <c r="H541" s="88"/>
      <c r="I541" s="139"/>
    </row>
    <row r="542" spans="1:9" ht="12">
      <c r="A542" s="20"/>
      <c r="B542" s="20"/>
      <c r="C542" s="23">
        <v>4747</v>
      </c>
      <c r="D542" s="14" t="s">
        <v>206</v>
      </c>
      <c r="E542" s="15">
        <v>30</v>
      </c>
      <c r="F542" s="88">
        <v>6.49</v>
      </c>
      <c r="G542" s="145">
        <f>F542/E542</f>
        <v>0.21633333333333335</v>
      </c>
      <c r="H542" s="88"/>
      <c r="I542" s="139"/>
    </row>
    <row r="543" spans="1:9" ht="12">
      <c r="A543" s="20"/>
      <c r="B543" s="20"/>
      <c r="C543" s="20"/>
      <c r="D543" s="14" t="s">
        <v>167</v>
      </c>
      <c r="E543" s="89"/>
      <c r="F543" s="88"/>
      <c r="G543" s="145"/>
      <c r="H543" s="88"/>
      <c r="I543" s="139"/>
    </row>
    <row r="544" spans="1:9" ht="12">
      <c r="A544" s="20"/>
      <c r="B544" s="20"/>
      <c r="C544" s="23">
        <v>4749</v>
      </c>
      <c r="D544" s="14" t="s">
        <v>206</v>
      </c>
      <c r="E544" s="15">
        <v>5</v>
      </c>
      <c r="F544" s="88">
        <v>1.14</v>
      </c>
      <c r="G544" s="145">
        <f>F544/E544</f>
        <v>0.22799999999999998</v>
      </c>
      <c r="H544" s="88"/>
      <c r="I544" s="139"/>
    </row>
    <row r="545" spans="1:9" ht="12">
      <c r="A545" s="20"/>
      <c r="B545" s="20"/>
      <c r="C545" s="20"/>
      <c r="D545" s="14" t="s">
        <v>167</v>
      </c>
      <c r="E545" s="89"/>
      <c r="F545" s="88"/>
      <c r="G545" s="145"/>
      <c r="H545" s="88"/>
      <c r="I545" s="139"/>
    </row>
    <row r="546" spans="1:9" ht="12">
      <c r="A546" s="20"/>
      <c r="B546" s="20"/>
      <c r="C546" s="23">
        <v>6050</v>
      </c>
      <c r="D546" s="14" t="s">
        <v>57</v>
      </c>
      <c r="E546" s="15">
        <v>3500</v>
      </c>
      <c r="F546" s="88"/>
      <c r="G546" s="145"/>
      <c r="H546" s="88">
        <v>0</v>
      </c>
      <c r="I546" s="139">
        <f>H546/E546*100</f>
        <v>0</v>
      </c>
    </row>
    <row r="547" spans="1:9" ht="12">
      <c r="A547" s="22"/>
      <c r="B547" s="22"/>
      <c r="C547" s="22"/>
      <c r="D547" s="18" t="s">
        <v>125</v>
      </c>
      <c r="E547" s="13">
        <v>40614646.17</v>
      </c>
      <c r="F547" s="92">
        <f>F4+F17+F21+F38+F50+F57+F116+F134+F137+F183+F190+F196+F199+F315+F349+F440+F448+F455+F490+F518</f>
        <v>15703009.990000002</v>
      </c>
      <c r="G547" s="144">
        <f>F547/E547</f>
        <v>0.38663416946370016</v>
      </c>
      <c r="H547" s="92">
        <f>H4+H17+H21+H38+H50+H57+H116+H134+H137+H183+H190+H196+H199+H315+H349+H440+H448+H455+H490+H518</f>
        <v>2217660.81</v>
      </c>
      <c r="I547" s="138">
        <f>H547/E547</f>
        <v>0.05460248996673704</v>
      </c>
    </row>
    <row r="548" spans="5:9" ht="12">
      <c r="E548" s="91"/>
      <c r="F548" s="91"/>
      <c r="G548" s="91"/>
      <c r="H548" s="91"/>
      <c r="I548" s="91"/>
    </row>
  </sheetData>
  <sheetProtection/>
  <mergeCells count="6">
    <mergeCell ref="A1:A2"/>
    <mergeCell ref="B1:B2"/>
    <mergeCell ref="C1:C2"/>
    <mergeCell ref="D1:D2"/>
    <mergeCell ref="E1:E2"/>
    <mergeCell ref="F1:I1"/>
  </mergeCells>
  <printOptions horizontalCentered="1"/>
  <pageMargins left="0.4330708661417323" right="0.2362204724409449" top="1.19" bottom="0.6692913385826772" header="0.53" footer="0.35433070866141736"/>
  <pageSetup firstPageNumber="25" useFirstPageNumber="1" horizontalDpi="600" verticalDpi="600" orientation="landscape" paperSize="9" r:id="rId1"/>
  <headerFooter alignWithMargins="0">
    <oddHeader>&amp;L&amp;"Arial,Pogrubiony"INFORMACJA O PRZEBIEGU WYKONANIA
BUDŻETU GMINY PACZKÓW ZA I PÓŁROCZE 2010R.&amp;R&amp;8Zał. nr 2
Wykonanie wydatków budżetowych wg
paragrafów klasyfikacji z wyodrębnieniem
wydatków bieżących i majatkowych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G9" sqref="G9"/>
    </sheetView>
  </sheetViews>
  <sheetFormatPr defaultColWidth="8.00390625" defaultRowHeight="12.75"/>
  <cols>
    <col min="1" max="1" width="5.57421875" style="55" bestFit="1" customWidth="1"/>
    <col min="2" max="2" width="8.8515625" style="55" bestFit="1" customWidth="1"/>
    <col min="3" max="3" width="4.7109375" style="55" bestFit="1" customWidth="1"/>
    <col min="4" max="4" width="51.28125" style="59" customWidth="1"/>
    <col min="5" max="5" width="11.7109375" style="60" customWidth="1"/>
    <col min="6" max="6" width="10.57421875" style="56" customWidth="1"/>
    <col min="7" max="7" width="7.421875" style="56" customWidth="1"/>
    <col min="8" max="16384" width="8.00390625" style="56" customWidth="1"/>
  </cols>
  <sheetData>
    <row r="1" spans="1:2" ht="12">
      <c r="A1" s="254" t="s">
        <v>110</v>
      </c>
      <c r="B1" s="254"/>
    </row>
    <row r="2" spans="1:7" ht="24">
      <c r="A2" s="204" t="s">
        <v>1</v>
      </c>
      <c r="B2" s="204" t="s">
        <v>2</v>
      </c>
      <c r="C2" s="204" t="s">
        <v>154</v>
      </c>
      <c r="D2" s="204" t="s">
        <v>3</v>
      </c>
      <c r="E2" s="205" t="s">
        <v>142</v>
      </c>
      <c r="F2" s="157" t="s">
        <v>292</v>
      </c>
      <c r="G2" s="39" t="s">
        <v>338</v>
      </c>
    </row>
    <row r="3" spans="1:7" s="74" customFormat="1" ht="11.25">
      <c r="A3" s="206" t="s">
        <v>423</v>
      </c>
      <c r="B3" s="206" t="s">
        <v>424</v>
      </c>
      <c r="C3" s="206" t="s">
        <v>425</v>
      </c>
      <c r="D3" s="206" t="s">
        <v>426</v>
      </c>
      <c r="E3" s="206">
        <v>5</v>
      </c>
      <c r="F3" s="207">
        <v>6</v>
      </c>
      <c r="G3" s="208">
        <v>7</v>
      </c>
    </row>
    <row r="4" spans="1:7" s="35" customFormat="1" ht="12">
      <c r="A4" s="61" t="s">
        <v>23</v>
      </c>
      <c r="B4" s="61"/>
      <c r="C4" s="61"/>
      <c r="D4" s="62" t="s">
        <v>24</v>
      </c>
      <c r="E4" s="63">
        <f>SUM(E5)</f>
        <v>181280</v>
      </c>
      <c r="F4" s="159">
        <f>SUM(F5)</f>
        <v>155419.13</v>
      </c>
      <c r="G4" s="160">
        <f>F4/E4</f>
        <v>0.8573429501323919</v>
      </c>
    </row>
    <row r="5" spans="1:7" s="35" customFormat="1" ht="12">
      <c r="A5" s="64"/>
      <c r="B5" s="65" t="s">
        <v>25</v>
      </c>
      <c r="C5" s="65"/>
      <c r="D5" s="66" t="s">
        <v>26</v>
      </c>
      <c r="E5" s="67">
        <f>SUM(E6)</f>
        <v>181280</v>
      </c>
      <c r="F5" s="158">
        <f>SUM(F6)</f>
        <v>155419.13</v>
      </c>
      <c r="G5" s="161">
        <f>F5/E5</f>
        <v>0.8573429501323919</v>
      </c>
    </row>
    <row r="6" spans="1:7" s="35" customFormat="1" ht="12">
      <c r="A6" s="64"/>
      <c r="B6" s="64"/>
      <c r="C6" s="65" t="s">
        <v>47</v>
      </c>
      <c r="D6" s="66" t="s">
        <v>48</v>
      </c>
      <c r="E6" s="67">
        <v>181280</v>
      </c>
      <c r="F6" s="158">
        <v>155419.13</v>
      </c>
      <c r="G6" s="161">
        <f>F6/E6</f>
        <v>0.8573429501323919</v>
      </c>
    </row>
    <row r="7" spans="1:5" ht="12">
      <c r="A7" s="255"/>
      <c r="B7" s="255"/>
      <c r="C7" s="255"/>
      <c r="D7" s="252"/>
      <c r="E7" s="252"/>
    </row>
    <row r="8" spans="1:5" ht="12">
      <c r="A8" s="253" t="s">
        <v>111</v>
      </c>
      <c r="B8" s="253"/>
      <c r="E8" s="68"/>
    </row>
    <row r="9" spans="1:7" ht="24">
      <c r="A9" s="69" t="s">
        <v>1</v>
      </c>
      <c r="B9" s="70" t="s">
        <v>2</v>
      </c>
      <c r="C9" s="37" t="s">
        <v>154</v>
      </c>
      <c r="D9" s="37" t="s">
        <v>3</v>
      </c>
      <c r="E9" s="40" t="s">
        <v>130</v>
      </c>
      <c r="F9" s="36" t="s">
        <v>292</v>
      </c>
      <c r="G9" s="39" t="s">
        <v>338</v>
      </c>
    </row>
    <row r="10" spans="1:7" ht="12">
      <c r="A10" s="206" t="s">
        <v>423</v>
      </c>
      <c r="B10" s="206" t="s">
        <v>424</v>
      </c>
      <c r="C10" s="206" t="s">
        <v>425</v>
      </c>
      <c r="D10" s="206" t="s">
        <v>426</v>
      </c>
      <c r="E10" s="206">
        <v>5</v>
      </c>
      <c r="F10" s="207">
        <v>6</v>
      </c>
      <c r="G10" s="208">
        <v>7</v>
      </c>
    </row>
    <row r="11" spans="1:7" s="35" customFormat="1" ht="12">
      <c r="A11" s="26">
        <v>851</v>
      </c>
      <c r="B11" s="27"/>
      <c r="C11" s="28"/>
      <c r="D11" s="12" t="s">
        <v>24</v>
      </c>
      <c r="E11" s="13">
        <v>181280</v>
      </c>
      <c r="F11" s="92">
        <f>F12+F21</f>
        <v>70449.13999999998</v>
      </c>
      <c r="G11" s="160">
        <f>F11/E11</f>
        <v>0.3886205869373344</v>
      </c>
    </row>
    <row r="12" spans="1:7" s="35" customFormat="1" ht="12">
      <c r="A12" s="29"/>
      <c r="B12" s="30">
        <v>85153</v>
      </c>
      <c r="C12" s="28"/>
      <c r="D12" s="14" t="s">
        <v>88</v>
      </c>
      <c r="E12" s="15">
        <v>41000</v>
      </c>
      <c r="F12" s="88">
        <f>SUM(F13:F20)</f>
        <v>12467.269999999999</v>
      </c>
      <c r="G12" s="161">
        <f>F12/E12</f>
        <v>0.30407975609756094</v>
      </c>
    </row>
    <row r="13" spans="1:7" s="35" customFormat="1" ht="12">
      <c r="A13" s="29"/>
      <c r="B13" s="31"/>
      <c r="C13" s="32">
        <v>2800</v>
      </c>
      <c r="D13" s="14" t="s">
        <v>210</v>
      </c>
      <c r="E13" s="15">
        <v>10000</v>
      </c>
      <c r="F13" s="83">
        <v>0</v>
      </c>
      <c r="G13" s="161">
        <f>F13/E13</f>
        <v>0</v>
      </c>
    </row>
    <row r="14" spans="1:7" s="35" customFormat="1" ht="12">
      <c r="A14" s="29"/>
      <c r="B14" s="31"/>
      <c r="C14" s="28"/>
      <c r="D14" s="14" t="s">
        <v>175</v>
      </c>
      <c r="E14" s="16"/>
      <c r="F14" s="83"/>
      <c r="G14" s="93"/>
    </row>
    <row r="15" spans="1:7" s="35" customFormat="1" ht="12">
      <c r="A15" s="29"/>
      <c r="B15" s="31"/>
      <c r="C15" s="32">
        <v>2820</v>
      </c>
      <c r="D15" s="14" t="s">
        <v>170</v>
      </c>
      <c r="E15" s="15">
        <v>10000</v>
      </c>
      <c r="F15" s="83">
        <v>10000</v>
      </c>
      <c r="G15" s="161">
        <f>F15/E15</f>
        <v>1</v>
      </c>
    </row>
    <row r="16" spans="1:7" s="35" customFormat="1" ht="12">
      <c r="A16" s="29"/>
      <c r="B16" s="31"/>
      <c r="C16" s="28"/>
      <c r="D16" s="14" t="s">
        <v>171</v>
      </c>
      <c r="E16" s="16"/>
      <c r="F16" s="83"/>
      <c r="G16" s="93"/>
    </row>
    <row r="17" spans="1:7" s="35" customFormat="1" ht="12">
      <c r="A17" s="29"/>
      <c r="B17" s="31"/>
      <c r="C17" s="32">
        <v>4210</v>
      </c>
      <c r="D17" s="14" t="s">
        <v>54</v>
      </c>
      <c r="E17" s="15">
        <v>8000</v>
      </c>
      <c r="F17" s="83">
        <v>1117.21</v>
      </c>
      <c r="G17" s="161">
        <f aca="true" t="shared" si="0" ref="G17:G31">F17/E17</f>
        <v>0.13965125</v>
      </c>
    </row>
    <row r="18" spans="1:7" s="35" customFormat="1" ht="12">
      <c r="A18" s="29"/>
      <c r="B18" s="31"/>
      <c r="C18" s="32">
        <v>4220</v>
      </c>
      <c r="D18" s="14" t="s">
        <v>85</v>
      </c>
      <c r="E18" s="15">
        <v>3000</v>
      </c>
      <c r="F18" s="83">
        <v>0</v>
      </c>
      <c r="G18" s="161">
        <f t="shared" si="0"/>
        <v>0</v>
      </c>
    </row>
    <row r="19" spans="1:7" s="35" customFormat="1" ht="12">
      <c r="A19" s="29"/>
      <c r="B19" s="31"/>
      <c r="C19" s="32">
        <v>4300</v>
      </c>
      <c r="D19" s="14" t="s">
        <v>52</v>
      </c>
      <c r="E19" s="15">
        <v>8000</v>
      </c>
      <c r="F19" s="83">
        <v>1350.06</v>
      </c>
      <c r="G19" s="161">
        <f t="shared" si="0"/>
        <v>0.1687575</v>
      </c>
    </row>
    <row r="20" spans="1:7" s="35" customFormat="1" ht="12">
      <c r="A20" s="29"/>
      <c r="B20" s="31"/>
      <c r="C20" s="32">
        <v>4700</v>
      </c>
      <c r="D20" s="14" t="s">
        <v>136</v>
      </c>
      <c r="E20" s="15">
        <v>2000</v>
      </c>
      <c r="F20" s="83">
        <v>0</v>
      </c>
      <c r="G20" s="161">
        <f t="shared" si="0"/>
        <v>0</v>
      </c>
    </row>
    <row r="21" spans="1:7" s="35" customFormat="1" ht="12">
      <c r="A21" s="29"/>
      <c r="B21" s="30">
        <v>85154</v>
      </c>
      <c r="C21" s="28"/>
      <c r="D21" s="14" t="s">
        <v>26</v>
      </c>
      <c r="E21" s="15">
        <v>140280</v>
      </c>
      <c r="F21" s="88">
        <f>SUM(F22:F35)</f>
        <v>57981.86999999999</v>
      </c>
      <c r="G21" s="161">
        <f t="shared" si="0"/>
        <v>0.41332955517536346</v>
      </c>
    </row>
    <row r="22" spans="1:7" s="35" customFormat="1" ht="12">
      <c r="A22" s="29"/>
      <c r="B22" s="31"/>
      <c r="C22" s="32">
        <v>4110</v>
      </c>
      <c r="D22" s="14" t="s">
        <v>68</v>
      </c>
      <c r="E22" s="15">
        <v>1400</v>
      </c>
      <c r="F22" s="83">
        <v>581.01</v>
      </c>
      <c r="G22" s="161">
        <f t="shared" si="0"/>
        <v>0.41500714285714285</v>
      </c>
    </row>
    <row r="23" spans="1:7" s="35" customFormat="1" ht="12">
      <c r="A23" s="29"/>
      <c r="B23" s="31"/>
      <c r="C23" s="32">
        <v>4120</v>
      </c>
      <c r="D23" s="14" t="s">
        <v>69</v>
      </c>
      <c r="E23" s="15">
        <v>100</v>
      </c>
      <c r="F23" s="83">
        <v>0</v>
      </c>
      <c r="G23" s="161">
        <f t="shared" si="0"/>
        <v>0</v>
      </c>
    </row>
    <row r="24" spans="1:7" s="35" customFormat="1" ht="12">
      <c r="A24" s="29"/>
      <c r="B24" s="31"/>
      <c r="C24" s="32">
        <v>4170</v>
      </c>
      <c r="D24" s="14" t="s">
        <v>74</v>
      </c>
      <c r="E24" s="15">
        <v>75780</v>
      </c>
      <c r="F24" s="83">
        <v>34734.84</v>
      </c>
      <c r="G24" s="161">
        <f t="shared" si="0"/>
        <v>0.4583642121931908</v>
      </c>
    </row>
    <row r="25" spans="1:7" s="35" customFormat="1" ht="12">
      <c r="A25" s="29"/>
      <c r="B25" s="31"/>
      <c r="C25" s="32">
        <v>4210</v>
      </c>
      <c r="D25" s="14" t="s">
        <v>54</v>
      </c>
      <c r="E25" s="15">
        <v>14700</v>
      </c>
      <c r="F25" s="83">
        <v>926.7</v>
      </c>
      <c r="G25" s="161">
        <f t="shared" si="0"/>
        <v>0.06304081632653062</v>
      </c>
    </row>
    <row r="26" spans="1:7" s="35" customFormat="1" ht="12">
      <c r="A26" s="29"/>
      <c r="B26" s="31"/>
      <c r="C26" s="32">
        <v>4220</v>
      </c>
      <c r="D26" s="14" t="s">
        <v>85</v>
      </c>
      <c r="E26" s="15">
        <v>2000</v>
      </c>
      <c r="F26" s="83">
        <v>264.49</v>
      </c>
      <c r="G26" s="161">
        <f t="shared" si="0"/>
        <v>0.132245</v>
      </c>
    </row>
    <row r="27" spans="1:7" s="35" customFormat="1" ht="12">
      <c r="A27" s="29"/>
      <c r="B27" s="31"/>
      <c r="C27" s="32">
        <v>4260</v>
      </c>
      <c r="D27" s="14" t="s">
        <v>59</v>
      </c>
      <c r="E27" s="15">
        <v>1000</v>
      </c>
      <c r="F27" s="83">
        <v>294.64</v>
      </c>
      <c r="G27" s="161">
        <f t="shared" si="0"/>
        <v>0.29464</v>
      </c>
    </row>
    <row r="28" spans="1:7" s="35" customFormat="1" ht="12">
      <c r="A28" s="29"/>
      <c r="B28" s="31"/>
      <c r="C28" s="32">
        <v>4270</v>
      </c>
      <c r="D28" s="14" t="s">
        <v>58</v>
      </c>
      <c r="E28" s="15">
        <v>3300</v>
      </c>
      <c r="F28" s="83">
        <v>2800</v>
      </c>
      <c r="G28" s="161">
        <f t="shared" si="0"/>
        <v>0.8484848484848485</v>
      </c>
    </row>
    <row r="29" spans="1:7" s="35" customFormat="1" ht="12">
      <c r="A29" s="29"/>
      <c r="B29" s="31"/>
      <c r="C29" s="32">
        <v>4300</v>
      </c>
      <c r="D29" s="14" t="s">
        <v>52</v>
      </c>
      <c r="E29" s="15">
        <v>37500</v>
      </c>
      <c r="F29" s="85">
        <v>16775</v>
      </c>
      <c r="G29" s="161">
        <f t="shared" si="0"/>
        <v>0.44733333333333336</v>
      </c>
    </row>
    <row r="30" spans="1:7" ht="12">
      <c r="A30" s="29"/>
      <c r="B30" s="31"/>
      <c r="C30" s="32">
        <v>4350</v>
      </c>
      <c r="D30" s="14" t="s">
        <v>301</v>
      </c>
      <c r="E30" s="15">
        <v>800</v>
      </c>
      <c r="F30" s="83">
        <v>586.03</v>
      </c>
      <c r="G30" s="161">
        <f t="shared" si="0"/>
        <v>0.7325375</v>
      </c>
    </row>
    <row r="31" spans="1:7" ht="12">
      <c r="A31" s="29"/>
      <c r="B31" s="31"/>
      <c r="C31" s="32">
        <v>4370</v>
      </c>
      <c r="D31" s="14" t="s">
        <v>304</v>
      </c>
      <c r="E31" s="15">
        <v>1200</v>
      </c>
      <c r="F31" s="83">
        <v>174.52</v>
      </c>
      <c r="G31" s="161">
        <f t="shared" si="0"/>
        <v>0.14543333333333333</v>
      </c>
    </row>
    <row r="32" spans="1:7" ht="12">
      <c r="A32" s="29"/>
      <c r="B32" s="31"/>
      <c r="C32" s="28"/>
      <c r="D32" s="14" t="s">
        <v>305</v>
      </c>
      <c r="E32" s="16"/>
      <c r="F32" s="83"/>
      <c r="G32" s="93"/>
    </row>
    <row r="33" spans="1:7" ht="12">
      <c r="A33" s="29"/>
      <c r="B33" s="31"/>
      <c r="C33" s="32">
        <v>4410</v>
      </c>
      <c r="D33" s="14" t="s">
        <v>60</v>
      </c>
      <c r="E33" s="15">
        <v>1000</v>
      </c>
      <c r="F33" s="85">
        <v>0</v>
      </c>
      <c r="G33" s="161">
        <f>F33/E33</f>
        <v>0</v>
      </c>
    </row>
    <row r="34" spans="1:7" ht="12">
      <c r="A34" s="29"/>
      <c r="B34" s="31"/>
      <c r="C34" s="32">
        <v>4700</v>
      </c>
      <c r="D34" s="14" t="s">
        <v>136</v>
      </c>
      <c r="E34" s="15">
        <v>1000</v>
      </c>
      <c r="F34" s="86">
        <v>720</v>
      </c>
      <c r="G34" s="161">
        <f>F34/E34</f>
        <v>0.72</v>
      </c>
    </row>
    <row r="35" spans="1:7" ht="12">
      <c r="A35" s="29"/>
      <c r="B35" s="31"/>
      <c r="C35" s="32">
        <v>4740</v>
      </c>
      <c r="D35" s="14" t="s">
        <v>206</v>
      </c>
      <c r="E35" s="15">
        <v>500</v>
      </c>
      <c r="F35" s="83">
        <v>124.64</v>
      </c>
      <c r="G35" s="161">
        <f>F35/E35</f>
        <v>0.24928</v>
      </c>
    </row>
    <row r="36" spans="1:7" ht="12">
      <c r="A36" s="33"/>
      <c r="B36" s="34"/>
      <c r="C36" s="28"/>
      <c r="D36" s="14" t="s">
        <v>167</v>
      </c>
      <c r="E36" s="16"/>
      <c r="F36" s="58"/>
      <c r="G36" s="93"/>
    </row>
  </sheetData>
  <sheetProtection/>
  <mergeCells count="4">
    <mergeCell ref="D7:E7"/>
    <mergeCell ref="A8:B8"/>
    <mergeCell ref="A1:B1"/>
    <mergeCell ref="A7:C7"/>
  </mergeCells>
  <printOptions horizontalCentered="1"/>
  <pageMargins left="0.6299212598425197" right="0.3937007874015748" top="1.299212598425197" bottom="0.7480314960629921" header="0.5118110236220472" footer="0.4330708661417323"/>
  <pageSetup firstPageNumber="41" useFirstPageNumber="1" horizontalDpi="600" verticalDpi="600" orientation="landscape" paperSize="9" r:id="rId1"/>
  <headerFooter alignWithMargins="0">
    <oddHeader>&amp;L&amp;"Arial,Pogrubiony"INFORMACJA O PRZEBIEGU WYKONANIA
BUDŻETU GMINY PACZKÓW ZA I PÓŁROCZE 2010R.&amp;R&amp;8Zał. nr 3
Wykonane dochody z zezwoleń i 
wydatki na przeciwdziałanie alkoholizmowi i
zwalczanie narkomanii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G2" sqref="A2:G2"/>
    </sheetView>
  </sheetViews>
  <sheetFormatPr defaultColWidth="8.00390625" defaultRowHeight="12.75"/>
  <cols>
    <col min="1" max="1" width="5.140625" style="189" bestFit="1" customWidth="1"/>
    <col min="2" max="2" width="7.7109375" style="189" bestFit="1" customWidth="1"/>
    <col min="3" max="3" width="4.421875" style="189" bestFit="1" customWidth="1"/>
    <col min="4" max="4" width="60.7109375" style="166" bestFit="1" customWidth="1"/>
    <col min="5" max="5" width="14.421875" style="190" bestFit="1" customWidth="1"/>
    <col min="6" max="6" width="12.57421875" style="191" customWidth="1"/>
    <col min="7" max="7" width="9.140625" style="192" customWidth="1"/>
    <col min="8" max="16384" width="8.00390625" style="166" customWidth="1"/>
  </cols>
  <sheetData>
    <row r="1" spans="1:7" ht="23.25">
      <c r="A1" s="162" t="s">
        <v>1</v>
      </c>
      <c r="B1" s="162" t="s">
        <v>2</v>
      </c>
      <c r="C1" s="162" t="s">
        <v>154</v>
      </c>
      <c r="D1" s="162" t="s">
        <v>3</v>
      </c>
      <c r="E1" s="163" t="s">
        <v>133</v>
      </c>
      <c r="F1" s="164" t="s">
        <v>292</v>
      </c>
      <c r="G1" s="165" t="s">
        <v>336</v>
      </c>
    </row>
    <row r="2" spans="1:7" s="170" customFormat="1" ht="11.25">
      <c r="A2" s="167">
        <v>1</v>
      </c>
      <c r="B2" s="167">
        <v>2</v>
      </c>
      <c r="C2" s="167">
        <v>3</v>
      </c>
      <c r="D2" s="167">
        <v>4</v>
      </c>
      <c r="E2" s="167">
        <v>5</v>
      </c>
      <c r="F2" s="168">
        <v>6</v>
      </c>
      <c r="G2" s="169">
        <v>7</v>
      </c>
    </row>
    <row r="3" spans="1:7" ht="12">
      <c r="A3" s="171">
        <v>10</v>
      </c>
      <c r="B3" s="172"/>
      <c r="C3" s="172"/>
      <c r="D3" s="173" t="s">
        <v>4</v>
      </c>
      <c r="E3" s="174">
        <v>199277</v>
      </c>
      <c r="F3" s="175">
        <f>SUM(F4)</f>
        <v>199275.78</v>
      </c>
      <c r="G3" s="176">
        <f>F3/E3</f>
        <v>0.9999938778684946</v>
      </c>
    </row>
    <row r="4" spans="1:7" ht="12">
      <c r="A4" s="172"/>
      <c r="B4" s="177">
        <v>1095</v>
      </c>
      <c r="C4" s="172"/>
      <c r="D4" s="178" t="s">
        <v>5</v>
      </c>
      <c r="E4" s="179">
        <v>199277</v>
      </c>
      <c r="F4" s="180">
        <f>SUM(F5)</f>
        <v>199275.78</v>
      </c>
      <c r="G4" s="181">
        <f>F4/E4</f>
        <v>0.9999938778684946</v>
      </c>
    </row>
    <row r="5" spans="1:7" ht="12">
      <c r="A5" s="172"/>
      <c r="B5" s="172"/>
      <c r="C5" s="182">
        <v>2010</v>
      </c>
      <c r="D5" s="178" t="s">
        <v>184</v>
      </c>
      <c r="E5" s="179">
        <v>199277</v>
      </c>
      <c r="F5" s="180">
        <v>199275.78</v>
      </c>
      <c r="G5" s="181">
        <f>F5/E5</f>
        <v>0.9999938778684946</v>
      </c>
    </row>
    <row r="6" spans="1:7" ht="12">
      <c r="A6" s="172"/>
      <c r="B6" s="172"/>
      <c r="C6" s="172"/>
      <c r="D6" s="178" t="s">
        <v>261</v>
      </c>
      <c r="E6" s="183"/>
      <c r="F6" s="180"/>
      <c r="G6" s="181"/>
    </row>
    <row r="7" spans="1:7" ht="12">
      <c r="A7" s="184"/>
      <c r="B7" s="184"/>
      <c r="C7" s="184"/>
      <c r="D7" s="178" t="s">
        <v>185</v>
      </c>
      <c r="E7" s="185"/>
      <c r="F7" s="180"/>
      <c r="G7" s="181"/>
    </row>
    <row r="8" spans="1:7" ht="12">
      <c r="A8" s="186">
        <v>750</v>
      </c>
      <c r="B8" s="172"/>
      <c r="C8" s="172"/>
      <c r="D8" s="173" t="s">
        <v>10</v>
      </c>
      <c r="E8" s="174">
        <v>101850</v>
      </c>
      <c r="F8" s="175">
        <f>SUM(F9)</f>
        <v>50928</v>
      </c>
      <c r="G8" s="176">
        <f>F8/E8</f>
        <v>0.5000294550810015</v>
      </c>
    </row>
    <row r="9" spans="1:7" ht="12">
      <c r="A9" s="172"/>
      <c r="B9" s="187">
        <v>75011</v>
      </c>
      <c r="C9" s="172"/>
      <c r="D9" s="178" t="s">
        <v>11</v>
      </c>
      <c r="E9" s="179">
        <v>101850</v>
      </c>
      <c r="F9" s="180">
        <f>SUM(F10)</f>
        <v>50928</v>
      </c>
      <c r="G9" s="181">
        <f>F9/E9</f>
        <v>0.5000294550810015</v>
      </c>
    </row>
    <row r="10" spans="1:7" ht="12">
      <c r="A10" s="172"/>
      <c r="B10" s="172"/>
      <c r="C10" s="182">
        <v>2010</v>
      </c>
      <c r="D10" s="178" t="s">
        <v>184</v>
      </c>
      <c r="E10" s="179">
        <v>101850</v>
      </c>
      <c r="F10" s="180">
        <v>50928</v>
      </c>
      <c r="G10" s="181">
        <f>F10/E10</f>
        <v>0.5000294550810015</v>
      </c>
    </row>
    <row r="11" spans="1:7" ht="12">
      <c r="A11" s="172"/>
      <c r="B11" s="172"/>
      <c r="C11" s="172"/>
      <c r="D11" s="178" t="s">
        <v>261</v>
      </c>
      <c r="E11" s="183"/>
      <c r="F11" s="180"/>
      <c r="G11" s="181"/>
    </row>
    <row r="12" spans="1:7" ht="12">
      <c r="A12" s="184"/>
      <c r="B12" s="184"/>
      <c r="C12" s="184"/>
      <c r="D12" s="178" t="s">
        <v>185</v>
      </c>
      <c r="E12" s="185"/>
      <c r="F12" s="180"/>
      <c r="G12" s="181"/>
    </row>
    <row r="13" spans="1:7" ht="12">
      <c r="A13" s="186">
        <v>751</v>
      </c>
      <c r="B13" s="172"/>
      <c r="C13" s="172"/>
      <c r="D13" s="173" t="s">
        <v>188</v>
      </c>
      <c r="E13" s="174">
        <v>55992</v>
      </c>
      <c r="F13" s="175">
        <f>SUM(E13,F15,F19)</f>
        <v>110842</v>
      </c>
      <c r="G13" s="176">
        <f>F13/E13</f>
        <v>1.9796042291755964</v>
      </c>
    </row>
    <row r="14" spans="1:7" ht="12">
      <c r="A14" s="172"/>
      <c r="B14" s="172"/>
      <c r="C14" s="172"/>
      <c r="D14" s="173" t="s">
        <v>189</v>
      </c>
      <c r="E14" s="183"/>
      <c r="F14" s="180"/>
      <c r="G14" s="181"/>
    </row>
    <row r="15" spans="1:7" ht="12">
      <c r="A15" s="172"/>
      <c r="B15" s="187">
        <v>75101</v>
      </c>
      <c r="C15" s="172"/>
      <c r="D15" s="178" t="s">
        <v>188</v>
      </c>
      <c r="E15" s="179">
        <v>2282</v>
      </c>
      <c r="F15" s="180">
        <f>SUM(F16)</f>
        <v>1140</v>
      </c>
      <c r="G15" s="181">
        <f>F15/E15</f>
        <v>0.49956178790534617</v>
      </c>
    </row>
    <row r="16" spans="1:7" ht="12">
      <c r="A16" s="172"/>
      <c r="B16" s="172"/>
      <c r="C16" s="182">
        <v>2010</v>
      </c>
      <c r="D16" s="178" t="s">
        <v>184</v>
      </c>
      <c r="E16" s="179">
        <v>2282</v>
      </c>
      <c r="F16" s="180">
        <v>1140</v>
      </c>
      <c r="G16" s="181">
        <f>F16/E16</f>
        <v>0.49956178790534617</v>
      </c>
    </row>
    <row r="17" spans="1:7" ht="12">
      <c r="A17" s="172"/>
      <c r="B17" s="172"/>
      <c r="C17" s="172"/>
      <c r="D17" s="178" t="s">
        <v>261</v>
      </c>
      <c r="E17" s="183"/>
      <c r="F17" s="180"/>
      <c r="G17" s="181"/>
    </row>
    <row r="18" spans="1:7" ht="12">
      <c r="A18" s="184"/>
      <c r="B18" s="184"/>
      <c r="C18" s="184"/>
      <c r="D18" s="178" t="s">
        <v>185</v>
      </c>
      <c r="E18" s="185"/>
      <c r="F18" s="180"/>
      <c r="G18" s="181"/>
    </row>
    <row r="19" spans="1:7" ht="12">
      <c r="A19" s="172"/>
      <c r="B19" s="187">
        <v>75107</v>
      </c>
      <c r="C19" s="172"/>
      <c r="D19" s="178" t="s">
        <v>268</v>
      </c>
      <c r="E19" s="179">
        <v>53710</v>
      </c>
      <c r="F19" s="180">
        <f>SUM(F20)</f>
        <v>53710</v>
      </c>
      <c r="G19" s="181">
        <f>F19/E19</f>
        <v>1</v>
      </c>
    </row>
    <row r="20" spans="1:7" ht="12">
      <c r="A20" s="172"/>
      <c r="B20" s="172"/>
      <c r="C20" s="182">
        <v>2010</v>
      </c>
      <c r="D20" s="178" t="s">
        <v>184</v>
      </c>
      <c r="E20" s="179">
        <v>53710</v>
      </c>
      <c r="F20" s="180">
        <v>53710</v>
      </c>
      <c r="G20" s="181">
        <f>F20/E20</f>
        <v>1</v>
      </c>
    </row>
    <row r="21" spans="1:7" ht="12">
      <c r="A21" s="172"/>
      <c r="B21" s="172"/>
      <c r="C21" s="172"/>
      <c r="D21" s="178" t="s">
        <v>261</v>
      </c>
      <c r="E21" s="183"/>
      <c r="F21" s="180"/>
      <c r="G21" s="181"/>
    </row>
    <row r="22" spans="1:7" ht="12">
      <c r="A22" s="184"/>
      <c r="B22" s="184"/>
      <c r="C22" s="184"/>
      <c r="D22" s="178" t="s">
        <v>185</v>
      </c>
      <c r="E22" s="185"/>
      <c r="F22" s="180"/>
      <c r="G22" s="181"/>
    </row>
    <row r="23" spans="1:7" ht="12">
      <c r="A23" s="186">
        <v>752</v>
      </c>
      <c r="B23" s="172"/>
      <c r="C23" s="172"/>
      <c r="D23" s="173" t="s">
        <v>143</v>
      </c>
      <c r="E23" s="174">
        <v>500</v>
      </c>
      <c r="F23" s="175">
        <f>SUM(F24)</f>
        <v>0</v>
      </c>
      <c r="G23" s="176">
        <f>F23/E23</f>
        <v>0</v>
      </c>
    </row>
    <row r="24" spans="1:7" ht="12">
      <c r="A24" s="172"/>
      <c r="B24" s="187">
        <v>75212</v>
      </c>
      <c r="C24" s="172"/>
      <c r="D24" s="178" t="s">
        <v>144</v>
      </c>
      <c r="E24" s="179">
        <v>500</v>
      </c>
      <c r="F24" s="180">
        <f>SUM(F25)</f>
        <v>0</v>
      </c>
      <c r="G24" s="181">
        <f>F24/E24</f>
        <v>0</v>
      </c>
    </row>
    <row r="25" spans="1:7" ht="12">
      <c r="A25" s="172"/>
      <c r="B25" s="172"/>
      <c r="C25" s="182">
        <v>2010</v>
      </c>
      <c r="D25" s="178" t="s">
        <v>184</v>
      </c>
      <c r="E25" s="179">
        <v>500</v>
      </c>
      <c r="F25" s="180">
        <v>0</v>
      </c>
      <c r="G25" s="181">
        <f>F25/E25</f>
        <v>0</v>
      </c>
    </row>
    <row r="26" spans="1:7" ht="12">
      <c r="A26" s="172"/>
      <c r="B26" s="172"/>
      <c r="C26" s="172"/>
      <c r="D26" s="178" t="s">
        <v>261</v>
      </c>
      <c r="E26" s="183"/>
      <c r="F26" s="180"/>
      <c r="G26" s="181"/>
    </row>
    <row r="27" spans="1:7" ht="12">
      <c r="A27" s="184"/>
      <c r="B27" s="184"/>
      <c r="C27" s="184"/>
      <c r="D27" s="178" t="s">
        <v>185</v>
      </c>
      <c r="E27" s="185"/>
      <c r="F27" s="180"/>
      <c r="G27" s="181"/>
    </row>
    <row r="28" spans="1:7" ht="12">
      <c r="A28" s="186">
        <v>851</v>
      </c>
      <c r="B28" s="172"/>
      <c r="C28" s="172"/>
      <c r="D28" s="173" t="s">
        <v>24</v>
      </c>
      <c r="E28" s="174">
        <v>400</v>
      </c>
      <c r="F28" s="175">
        <f>SUM(F29)</f>
        <v>400</v>
      </c>
      <c r="G28" s="176">
        <f>F28/E28</f>
        <v>1</v>
      </c>
    </row>
    <row r="29" spans="1:7" ht="12">
      <c r="A29" s="172"/>
      <c r="B29" s="187">
        <v>85195</v>
      </c>
      <c r="C29" s="172"/>
      <c r="D29" s="178" t="s">
        <v>5</v>
      </c>
      <c r="E29" s="179">
        <v>400</v>
      </c>
      <c r="F29" s="180">
        <f>SUM(F30)</f>
        <v>400</v>
      </c>
      <c r="G29" s="181">
        <f>F29/E29</f>
        <v>1</v>
      </c>
    </row>
    <row r="30" spans="1:7" ht="12">
      <c r="A30" s="172"/>
      <c r="B30" s="172"/>
      <c r="C30" s="182">
        <v>2010</v>
      </c>
      <c r="D30" s="178" t="s">
        <v>184</v>
      </c>
      <c r="E30" s="179">
        <v>400</v>
      </c>
      <c r="F30" s="180">
        <v>400</v>
      </c>
      <c r="G30" s="181">
        <f>F30/E30</f>
        <v>1</v>
      </c>
    </row>
    <row r="31" spans="1:7" ht="12">
      <c r="A31" s="172"/>
      <c r="B31" s="172"/>
      <c r="C31" s="172"/>
      <c r="D31" s="178" t="s">
        <v>261</v>
      </c>
      <c r="E31" s="183"/>
      <c r="F31" s="180"/>
      <c r="G31" s="181"/>
    </row>
    <row r="32" spans="1:7" ht="12">
      <c r="A32" s="184"/>
      <c r="B32" s="184"/>
      <c r="C32" s="184"/>
      <c r="D32" s="178" t="s">
        <v>185</v>
      </c>
      <c r="E32" s="185"/>
      <c r="F32" s="180"/>
      <c r="G32" s="181"/>
    </row>
    <row r="33" spans="1:7" ht="12">
      <c r="A33" s="186">
        <v>852</v>
      </c>
      <c r="B33" s="172"/>
      <c r="C33" s="172"/>
      <c r="D33" s="173" t="s">
        <v>27</v>
      </c>
      <c r="E33" s="174">
        <v>3695500</v>
      </c>
      <c r="F33" s="175">
        <f>SUM(F34,F39)</f>
        <v>1852995</v>
      </c>
      <c r="G33" s="176">
        <f>F33/E33</f>
        <v>0.5014192937356244</v>
      </c>
    </row>
    <row r="34" spans="1:7" ht="12">
      <c r="A34" s="172"/>
      <c r="B34" s="187">
        <v>85212</v>
      </c>
      <c r="C34" s="172"/>
      <c r="D34" s="178" t="s">
        <v>273</v>
      </c>
      <c r="E34" s="179">
        <v>3690000</v>
      </c>
      <c r="F34" s="180">
        <f>SUM(F36)</f>
        <v>1850000</v>
      </c>
      <c r="G34" s="181">
        <f>F34/E34</f>
        <v>0.5013550135501355</v>
      </c>
    </row>
    <row r="35" spans="1:7" ht="12">
      <c r="A35" s="172"/>
      <c r="B35" s="172"/>
      <c r="C35" s="172"/>
      <c r="D35" s="178" t="s">
        <v>194</v>
      </c>
      <c r="E35" s="183"/>
      <c r="F35" s="180"/>
      <c r="G35" s="181"/>
    </row>
    <row r="36" spans="1:7" ht="12">
      <c r="A36" s="172"/>
      <c r="B36" s="172"/>
      <c r="C36" s="182">
        <v>2010</v>
      </c>
      <c r="D36" s="178" t="s">
        <v>184</v>
      </c>
      <c r="E36" s="179">
        <v>3690000</v>
      </c>
      <c r="F36" s="180">
        <v>1850000</v>
      </c>
      <c r="G36" s="181">
        <f>F36/E36</f>
        <v>0.5013550135501355</v>
      </c>
    </row>
    <row r="37" spans="1:7" ht="12">
      <c r="A37" s="172"/>
      <c r="B37" s="172"/>
      <c r="C37" s="172"/>
      <c r="D37" s="178" t="s">
        <v>261</v>
      </c>
      <c r="E37" s="183"/>
      <c r="F37" s="180"/>
      <c r="G37" s="181"/>
    </row>
    <row r="38" spans="1:7" ht="12">
      <c r="A38" s="184"/>
      <c r="B38" s="184"/>
      <c r="C38" s="184"/>
      <c r="D38" s="178" t="s">
        <v>185</v>
      </c>
      <c r="E38" s="185"/>
      <c r="F38" s="180"/>
      <c r="G38" s="181"/>
    </row>
    <row r="39" spans="1:7" ht="12">
      <c r="A39" s="172"/>
      <c r="B39" s="187">
        <v>85213</v>
      </c>
      <c r="C39" s="172"/>
      <c r="D39" s="178" t="s">
        <v>276</v>
      </c>
      <c r="E39" s="179">
        <v>5500</v>
      </c>
      <c r="F39" s="180">
        <f>SUM(F42)</f>
        <v>2995</v>
      </c>
      <c r="G39" s="181">
        <f>F39/E39</f>
        <v>0.5445454545454546</v>
      </c>
    </row>
    <row r="40" spans="1:7" ht="12">
      <c r="A40" s="172"/>
      <c r="B40" s="172"/>
      <c r="C40" s="172"/>
      <c r="D40" s="178" t="s">
        <v>195</v>
      </c>
      <c r="E40" s="183"/>
      <c r="F40" s="180"/>
      <c r="G40" s="181"/>
    </row>
    <row r="41" spans="1:7" ht="12">
      <c r="A41" s="184"/>
      <c r="B41" s="184"/>
      <c r="C41" s="184"/>
      <c r="D41" s="178" t="s">
        <v>277</v>
      </c>
      <c r="E41" s="185"/>
      <c r="F41" s="180"/>
      <c r="G41" s="181"/>
    </row>
    <row r="42" spans="1:7" ht="12">
      <c r="A42" s="172"/>
      <c r="B42" s="172"/>
      <c r="C42" s="182">
        <v>2010</v>
      </c>
      <c r="D42" s="178" t="s">
        <v>184</v>
      </c>
      <c r="E42" s="179">
        <v>5500</v>
      </c>
      <c r="F42" s="180">
        <v>2995</v>
      </c>
      <c r="G42" s="181">
        <f>F42/E42</f>
        <v>0.5445454545454546</v>
      </c>
    </row>
    <row r="43" spans="1:7" ht="12">
      <c r="A43" s="172"/>
      <c r="B43" s="172"/>
      <c r="C43" s="172"/>
      <c r="D43" s="178" t="s">
        <v>261</v>
      </c>
      <c r="E43" s="183"/>
      <c r="F43" s="180"/>
      <c r="G43" s="181"/>
    </row>
    <row r="44" spans="1:7" ht="12">
      <c r="A44" s="184"/>
      <c r="B44" s="184"/>
      <c r="C44" s="184"/>
      <c r="D44" s="178" t="s">
        <v>185</v>
      </c>
      <c r="E44" s="185"/>
      <c r="F44" s="180"/>
      <c r="G44" s="181"/>
    </row>
    <row r="45" spans="1:7" ht="12">
      <c r="A45" s="184"/>
      <c r="B45" s="184"/>
      <c r="C45" s="184"/>
      <c r="D45" s="188" t="s">
        <v>125</v>
      </c>
      <c r="E45" s="174">
        <v>4053519</v>
      </c>
      <c r="F45" s="175">
        <f>SUM(F33,F28,F23,F13,F8,F3)</f>
        <v>2214440.78</v>
      </c>
      <c r="G45" s="176">
        <f>F45/E45</f>
        <v>0.5463008265164169</v>
      </c>
    </row>
  </sheetData>
  <sheetProtection/>
  <printOptions horizontalCentered="1"/>
  <pageMargins left="0.4724409448818898" right="0.35433070866141736" top="0.984251968503937" bottom="0.984251968503937" header="0.5118110236220472" footer="0.5118110236220472"/>
  <pageSetup firstPageNumber="42" useFirstPageNumber="1" horizontalDpi="600" verticalDpi="600" orientation="landscape" paperSize="9" r:id="rId2"/>
  <headerFooter alignWithMargins="0">
    <oddHeader>&amp;L&amp;"Arial,Pogrubiony"INFORMACJA O PRZEBIEGU WYKONANIA
BUDŻETU GMINY PACZKÓW ZA I PÓŁROCZE 2010R.&amp;R&amp;8Zał. nr 4
Wykonanie dochodów na zadania zlecone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A1" sqref="A1:G2"/>
    </sheetView>
  </sheetViews>
  <sheetFormatPr defaultColWidth="8.00390625" defaultRowHeight="12.75"/>
  <cols>
    <col min="1" max="1" width="5.140625" style="55" bestFit="1" customWidth="1"/>
    <col min="2" max="2" width="7.7109375" style="55" bestFit="1" customWidth="1"/>
    <col min="3" max="3" width="4.421875" style="55" bestFit="1" customWidth="1"/>
    <col min="4" max="4" width="56.8515625" style="56" customWidth="1"/>
    <col min="5" max="5" width="14.421875" style="56" bestFit="1" customWidth="1"/>
    <col min="6" max="6" width="15.140625" style="56" customWidth="1"/>
    <col min="7" max="7" width="8.8515625" style="35" bestFit="1" customWidth="1"/>
    <col min="8" max="16384" width="8.00390625" style="56" customWidth="1"/>
  </cols>
  <sheetData>
    <row r="1" spans="1:7" ht="24.75" customHeight="1">
      <c r="A1" s="37" t="s">
        <v>1</v>
      </c>
      <c r="B1" s="37" t="s">
        <v>2</v>
      </c>
      <c r="C1" s="37" t="s">
        <v>154</v>
      </c>
      <c r="D1" s="37" t="s">
        <v>3</v>
      </c>
      <c r="E1" s="54" t="s">
        <v>133</v>
      </c>
      <c r="F1" s="36" t="s">
        <v>292</v>
      </c>
      <c r="G1" s="165" t="s">
        <v>336</v>
      </c>
    </row>
    <row r="2" spans="1:7" ht="12">
      <c r="A2" s="167">
        <v>1</v>
      </c>
      <c r="B2" s="167">
        <v>2</v>
      </c>
      <c r="C2" s="167">
        <v>3</v>
      </c>
      <c r="D2" s="167">
        <v>4</v>
      </c>
      <c r="E2" s="167">
        <v>5</v>
      </c>
      <c r="F2" s="168">
        <v>6</v>
      </c>
      <c r="G2" s="169">
        <v>7</v>
      </c>
    </row>
    <row r="3" spans="1:7" ht="12">
      <c r="A3" s="19">
        <v>10</v>
      </c>
      <c r="B3" s="20"/>
      <c r="C3" s="20"/>
      <c r="D3" s="12" t="s">
        <v>4</v>
      </c>
      <c r="E3" s="13">
        <v>199277</v>
      </c>
      <c r="F3" s="95">
        <f>F4</f>
        <v>199083.84</v>
      </c>
      <c r="G3" s="94">
        <f>F3/E3</f>
        <v>0.9990306959659168</v>
      </c>
    </row>
    <row r="4" spans="1:7" ht="12">
      <c r="A4" s="20"/>
      <c r="B4" s="21">
        <v>1095</v>
      </c>
      <c r="C4" s="20"/>
      <c r="D4" s="14" t="s">
        <v>5</v>
      </c>
      <c r="E4" s="15">
        <v>199277</v>
      </c>
      <c r="F4" s="84">
        <f>SUM(F5:F8)</f>
        <v>199083.84</v>
      </c>
      <c r="G4" s="139">
        <f>F4/E4</f>
        <v>0.9990306959659168</v>
      </c>
    </row>
    <row r="5" spans="1:7" ht="12">
      <c r="A5" s="20"/>
      <c r="B5" s="20"/>
      <c r="C5" s="23">
        <v>4010</v>
      </c>
      <c r="D5" s="14" t="s">
        <v>67</v>
      </c>
      <c r="E5" s="15">
        <v>3321</v>
      </c>
      <c r="F5" s="83">
        <v>3129.06</v>
      </c>
      <c r="G5" s="139">
        <f aca="true" t="shared" si="0" ref="G5:G14">F5/E5</f>
        <v>0.9422041553748871</v>
      </c>
    </row>
    <row r="6" spans="1:7" ht="12">
      <c r="A6" s="20"/>
      <c r="B6" s="20"/>
      <c r="C6" s="23">
        <v>4110</v>
      </c>
      <c r="D6" s="14" t="s">
        <v>68</v>
      </c>
      <c r="E6" s="15">
        <v>505</v>
      </c>
      <c r="F6" s="83">
        <v>504.45</v>
      </c>
      <c r="G6" s="139">
        <f t="shared" si="0"/>
        <v>0.9989108910891089</v>
      </c>
    </row>
    <row r="7" spans="1:7" ht="12">
      <c r="A7" s="20"/>
      <c r="B7" s="20"/>
      <c r="C7" s="23">
        <v>4120</v>
      </c>
      <c r="D7" s="14" t="s">
        <v>69</v>
      </c>
      <c r="E7" s="15">
        <v>81</v>
      </c>
      <c r="F7" s="83">
        <v>81.36</v>
      </c>
      <c r="G7" s="139">
        <f t="shared" si="0"/>
        <v>1.0044444444444445</v>
      </c>
    </row>
    <row r="8" spans="1:7" ht="12">
      <c r="A8" s="20"/>
      <c r="B8" s="20"/>
      <c r="C8" s="23">
        <v>4430</v>
      </c>
      <c r="D8" s="14" t="s">
        <v>61</v>
      </c>
      <c r="E8" s="15">
        <v>195370</v>
      </c>
      <c r="F8" s="83">
        <v>195368.97</v>
      </c>
      <c r="G8" s="139">
        <f t="shared" si="0"/>
        <v>0.9999947279520909</v>
      </c>
    </row>
    <row r="9" spans="1:7" ht="12">
      <c r="A9" s="24">
        <v>750</v>
      </c>
      <c r="B9" s="20"/>
      <c r="C9" s="20"/>
      <c r="D9" s="12" t="s">
        <v>10</v>
      </c>
      <c r="E9" s="13">
        <v>101850</v>
      </c>
      <c r="F9" s="82">
        <f>F10</f>
        <v>50928</v>
      </c>
      <c r="G9" s="138">
        <f t="shared" si="0"/>
        <v>0.5000294550810015</v>
      </c>
    </row>
    <row r="10" spans="1:7" ht="12">
      <c r="A10" s="20"/>
      <c r="B10" s="25">
        <v>75011</v>
      </c>
      <c r="C10" s="20"/>
      <c r="D10" s="14" t="s">
        <v>11</v>
      </c>
      <c r="E10" s="15">
        <v>101850</v>
      </c>
      <c r="F10" s="84">
        <f>SUM(F11:F13)</f>
        <v>50928</v>
      </c>
      <c r="G10" s="139">
        <f t="shared" si="0"/>
        <v>0.5000294550810015</v>
      </c>
    </row>
    <row r="11" spans="1:7" ht="12">
      <c r="A11" s="20"/>
      <c r="B11" s="20"/>
      <c r="C11" s="23">
        <v>4010</v>
      </c>
      <c r="D11" s="14" t="s">
        <v>67</v>
      </c>
      <c r="E11" s="15">
        <v>86580</v>
      </c>
      <c r="F11" s="83">
        <v>40621.62</v>
      </c>
      <c r="G11" s="139">
        <f t="shared" si="0"/>
        <v>0.4691801801801802</v>
      </c>
    </row>
    <row r="12" spans="1:7" ht="12">
      <c r="A12" s="20"/>
      <c r="B12" s="20"/>
      <c r="C12" s="23">
        <v>4110</v>
      </c>
      <c r="D12" s="14" t="s">
        <v>68</v>
      </c>
      <c r="E12" s="15">
        <v>13150</v>
      </c>
      <c r="F12" s="83">
        <v>9704.93</v>
      </c>
      <c r="G12" s="139">
        <f t="shared" si="0"/>
        <v>0.7380174904942965</v>
      </c>
    </row>
    <row r="13" spans="1:7" ht="12">
      <c r="A13" s="20"/>
      <c r="B13" s="20"/>
      <c r="C13" s="23">
        <v>4120</v>
      </c>
      <c r="D13" s="14" t="s">
        <v>69</v>
      </c>
      <c r="E13" s="15">
        <v>2120</v>
      </c>
      <c r="F13" s="83">
        <v>601.45</v>
      </c>
      <c r="G13" s="139">
        <f t="shared" si="0"/>
        <v>0.28370283018867926</v>
      </c>
    </row>
    <row r="14" spans="1:7" ht="12">
      <c r="A14" s="24">
        <v>751</v>
      </c>
      <c r="B14" s="20"/>
      <c r="C14" s="20"/>
      <c r="D14" s="12" t="s">
        <v>188</v>
      </c>
      <c r="E14" s="13">
        <v>55992</v>
      </c>
      <c r="F14" s="95">
        <f>F16+F21</f>
        <v>25818.14</v>
      </c>
      <c r="G14" s="138">
        <f t="shared" si="0"/>
        <v>0.46110408629804256</v>
      </c>
    </row>
    <row r="15" spans="1:7" ht="12">
      <c r="A15" s="20"/>
      <c r="B15" s="20"/>
      <c r="C15" s="20"/>
      <c r="D15" s="12" t="s">
        <v>189</v>
      </c>
      <c r="E15" s="16"/>
      <c r="F15" s="58"/>
      <c r="G15" s="93"/>
    </row>
    <row r="16" spans="1:7" ht="12">
      <c r="A16" s="20"/>
      <c r="B16" s="25">
        <v>75101</v>
      </c>
      <c r="C16" s="20"/>
      <c r="D16" s="14" t="s">
        <v>188</v>
      </c>
      <c r="E16" s="15">
        <v>2282</v>
      </c>
      <c r="F16" s="84">
        <f>SUM(F17:F20)</f>
        <v>402.34000000000003</v>
      </c>
      <c r="G16" s="139">
        <f aca="true" t="shared" si="1" ref="G16:G29">F16/E16</f>
        <v>0.1763102541630149</v>
      </c>
    </row>
    <row r="17" spans="1:7" ht="12">
      <c r="A17" s="20"/>
      <c r="B17" s="20"/>
      <c r="C17" s="23">
        <v>4110</v>
      </c>
      <c r="D17" s="14" t="s">
        <v>68</v>
      </c>
      <c r="E17" s="15">
        <v>220</v>
      </c>
      <c r="F17" s="83">
        <v>51.96</v>
      </c>
      <c r="G17" s="139">
        <f t="shared" si="1"/>
        <v>0.2361818181818182</v>
      </c>
    </row>
    <row r="18" spans="1:7" ht="12">
      <c r="A18" s="20"/>
      <c r="B18" s="20"/>
      <c r="C18" s="23">
        <v>4120</v>
      </c>
      <c r="D18" s="14" t="s">
        <v>69</v>
      </c>
      <c r="E18" s="15">
        <v>20</v>
      </c>
      <c r="F18" s="83">
        <v>8.38</v>
      </c>
      <c r="G18" s="139">
        <f t="shared" si="1"/>
        <v>0.41900000000000004</v>
      </c>
    </row>
    <row r="19" spans="1:7" ht="12">
      <c r="A19" s="20"/>
      <c r="B19" s="20"/>
      <c r="C19" s="23">
        <v>4170</v>
      </c>
      <c r="D19" s="14" t="s">
        <v>74</v>
      </c>
      <c r="E19" s="15">
        <v>1370</v>
      </c>
      <c r="F19" s="83">
        <v>342</v>
      </c>
      <c r="G19" s="139">
        <f t="shared" si="1"/>
        <v>0.24963503649635035</v>
      </c>
    </row>
    <row r="20" spans="1:7" ht="12">
      <c r="A20" s="20"/>
      <c r="B20" s="20"/>
      <c r="C20" s="23">
        <v>4210</v>
      </c>
      <c r="D20" s="14" t="s">
        <v>54</v>
      </c>
      <c r="E20" s="15">
        <v>672</v>
      </c>
      <c r="F20" s="83">
        <v>0</v>
      </c>
      <c r="G20" s="139">
        <f t="shared" si="1"/>
        <v>0</v>
      </c>
    </row>
    <row r="21" spans="1:7" ht="12">
      <c r="A21" s="20"/>
      <c r="B21" s="25">
        <v>75107</v>
      </c>
      <c r="C21" s="20"/>
      <c r="D21" s="14" t="s">
        <v>268</v>
      </c>
      <c r="E21" s="15">
        <v>53710</v>
      </c>
      <c r="F21" s="84">
        <f>SUM(F22:F31)</f>
        <v>25415.8</v>
      </c>
      <c r="G21" s="139">
        <f t="shared" si="1"/>
        <v>0.47320424501954944</v>
      </c>
    </row>
    <row r="22" spans="1:7" ht="12">
      <c r="A22" s="20"/>
      <c r="B22" s="20"/>
      <c r="C22" s="23">
        <v>3030</v>
      </c>
      <c r="D22" s="14" t="s">
        <v>132</v>
      </c>
      <c r="E22" s="15">
        <v>32220</v>
      </c>
      <c r="F22" s="83">
        <v>15975</v>
      </c>
      <c r="G22" s="139">
        <f t="shared" si="1"/>
        <v>0.4958100558659218</v>
      </c>
    </row>
    <row r="23" spans="1:7" ht="12">
      <c r="A23" s="20"/>
      <c r="B23" s="20"/>
      <c r="C23" s="23">
        <v>4110</v>
      </c>
      <c r="D23" s="14" t="s">
        <v>68</v>
      </c>
      <c r="E23" s="15">
        <v>1288</v>
      </c>
      <c r="F23" s="83">
        <v>0</v>
      </c>
      <c r="G23" s="139">
        <f t="shared" si="1"/>
        <v>0</v>
      </c>
    </row>
    <row r="24" spans="1:7" ht="12">
      <c r="A24" s="20"/>
      <c r="B24" s="20"/>
      <c r="C24" s="23">
        <v>4120</v>
      </c>
      <c r="D24" s="14" t="s">
        <v>69</v>
      </c>
      <c r="E24" s="15">
        <v>208</v>
      </c>
      <c r="F24" s="83">
        <v>0</v>
      </c>
      <c r="G24" s="139">
        <f t="shared" si="1"/>
        <v>0</v>
      </c>
    </row>
    <row r="25" spans="1:7" ht="12">
      <c r="A25" s="20"/>
      <c r="B25" s="20"/>
      <c r="C25" s="23">
        <v>4170</v>
      </c>
      <c r="D25" s="14" t="s">
        <v>74</v>
      </c>
      <c r="E25" s="15">
        <v>10200</v>
      </c>
      <c r="F25" s="83">
        <v>4611.24</v>
      </c>
      <c r="G25" s="139">
        <f t="shared" si="1"/>
        <v>0.45208235294117644</v>
      </c>
    </row>
    <row r="26" spans="1:7" ht="12">
      <c r="A26" s="20"/>
      <c r="B26" s="20"/>
      <c r="C26" s="23">
        <v>4210</v>
      </c>
      <c r="D26" s="14" t="s">
        <v>54</v>
      </c>
      <c r="E26" s="15">
        <v>5466</v>
      </c>
      <c r="F26" s="83">
        <v>2870.7</v>
      </c>
      <c r="G26" s="139">
        <f t="shared" si="1"/>
        <v>0.5251920965971459</v>
      </c>
    </row>
    <row r="27" spans="1:7" ht="12">
      <c r="A27" s="20"/>
      <c r="B27" s="20"/>
      <c r="C27" s="23">
        <v>4300</v>
      </c>
      <c r="D27" s="14" t="s">
        <v>52</v>
      </c>
      <c r="E27" s="15">
        <v>500</v>
      </c>
      <c r="F27" s="83">
        <v>230</v>
      </c>
      <c r="G27" s="139">
        <f t="shared" si="1"/>
        <v>0.46</v>
      </c>
    </row>
    <row r="28" spans="1:7" ht="12">
      <c r="A28" s="20"/>
      <c r="B28" s="20"/>
      <c r="C28" s="23">
        <v>4410</v>
      </c>
      <c r="D28" s="14" t="s">
        <v>60</v>
      </c>
      <c r="E28" s="15">
        <v>938</v>
      </c>
      <c r="F28" s="83">
        <v>403.2</v>
      </c>
      <c r="G28" s="139">
        <f t="shared" si="1"/>
        <v>0.4298507462686567</v>
      </c>
    </row>
    <row r="29" spans="1:7" ht="12">
      <c r="A29" s="20"/>
      <c r="B29" s="20"/>
      <c r="C29" s="23">
        <v>4740</v>
      </c>
      <c r="D29" s="14" t="s">
        <v>206</v>
      </c>
      <c r="E29" s="15">
        <v>900</v>
      </c>
      <c r="F29" s="83">
        <v>0</v>
      </c>
      <c r="G29" s="139">
        <f t="shared" si="1"/>
        <v>0</v>
      </c>
    </row>
    <row r="30" spans="1:7" ht="12">
      <c r="A30" s="20"/>
      <c r="B30" s="20"/>
      <c r="C30" s="20"/>
      <c r="D30" s="14" t="s">
        <v>167</v>
      </c>
      <c r="E30" s="16"/>
      <c r="F30" s="83"/>
      <c r="G30" s="93"/>
    </row>
    <row r="31" spans="1:7" ht="12">
      <c r="A31" s="20"/>
      <c r="B31" s="20"/>
      <c r="C31" s="23">
        <v>4750</v>
      </c>
      <c r="D31" s="14" t="s">
        <v>137</v>
      </c>
      <c r="E31" s="15">
        <v>1990</v>
      </c>
      <c r="F31" s="83">
        <v>1325.66</v>
      </c>
      <c r="G31" s="139">
        <f aca="true" t="shared" si="2" ref="G31:G42">F31/E31</f>
        <v>0.6661608040201006</v>
      </c>
    </row>
    <row r="32" spans="1:7" ht="12">
      <c r="A32" s="24">
        <v>752</v>
      </c>
      <c r="B32" s="20"/>
      <c r="C32" s="20"/>
      <c r="D32" s="12" t="s">
        <v>143</v>
      </c>
      <c r="E32" s="13">
        <v>500</v>
      </c>
      <c r="F32" s="96">
        <f>F33</f>
        <v>0</v>
      </c>
      <c r="G32" s="138">
        <f t="shared" si="2"/>
        <v>0</v>
      </c>
    </row>
    <row r="33" spans="1:7" ht="12">
      <c r="A33" s="20"/>
      <c r="B33" s="25">
        <v>75212</v>
      </c>
      <c r="C33" s="20"/>
      <c r="D33" s="14" t="s">
        <v>144</v>
      </c>
      <c r="E33" s="15">
        <v>500</v>
      </c>
      <c r="F33" s="81">
        <f>F34</f>
        <v>0</v>
      </c>
      <c r="G33" s="139">
        <f t="shared" si="2"/>
        <v>0</v>
      </c>
    </row>
    <row r="34" spans="1:7" ht="12">
      <c r="A34" s="20"/>
      <c r="B34" s="20"/>
      <c r="C34" s="23">
        <v>4700</v>
      </c>
      <c r="D34" s="14" t="s">
        <v>136</v>
      </c>
      <c r="E34" s="15">
        <v>500</v>
      </c>
      <c r="F34" s="81">
        <v>0</v>
      </c>
      <c r="G34" s="139">
        <f t="shared" si="2"/>
        <v>0</v>
      </c>
    </row>
    <row r="35" spans="1:7" ht="12">
      <c r="A35" s="24">
        <v>851</v>
      </c>
      <c r="B35" s="20"/>
      <c r="C35" s="20"/>
      <c r="D35" s="12" t="s">
        <v>24</v>
      </c>
      <c r="E35" s="13">
        <v>400</v>
      </c>
      <c r="F35" s="96">
        <f>F36</f>
        <v>341.13</v>
      </c>
      <c r="G35" s="138">
        <f t="shared" si="2"/>
        <v>0.8528249999999999</v>
      </c>
    </row>
    <row r="36" spans="1:7" ht="12">
      <c r="A36" s="20"/>
      <c r="B36" s="25">
        <v>85195</v>
      </c>
      <c r="C36" s="20"/>
      <c r="D36" s="14" t="s">
        <v>5</v>
      </c>
      <c r="E36" s="15">
        <v>400</v>
      </c>
      <c r="F36" s="83">
        <f>SUM(F37:F40)</f>
        <v>341.13</v>
      </c>
      <c r="G36" s="139">
        <f t="shared" si="2"/>
        <v>0.8528249999999999</v>
      </c>
    </row>
    <row r="37" spans="1:7" ht="12">
      <c r="A37" s="20"/>
      <c r="B37" s="20"/>
      <c r="C37" s="23">
        <v>4010</v>
      </c>
      <c r="D37" s="14" t="s">
        <v>67</v>
      </c>
      <c r="E37" s="15">
        <v>320</v>
      </c>
      <c r="F37" s="83">
        <v>289.75</v>
      </c>
      <c r="G37" s="139">
        <f t="shared" si="2"/>
        <v>0.90546875</v>
      </c>
    </row>
    <row r="38" spans="1:7" ht="12">
      <c r="A38" s="20"/>
      <c r="B38" s="20"/>
      <c r="C38" s="23">
        <v>4110</v>
      </c>
      <c r="D38" s="14" t="s">
        <v>68</v>
      </c>
      <c r="E38" s="15">
        <v>50</v>
      </c>
      <c r="F38" s="83">
        <v>44.27</v>
      </c>
      <c r="G38" s="139">
        <f t="shared" si="2"/>
        <v>0.8854000000000001</v>
      </c>
    </row>
    <row r="39" spans="1:7" ht="12">
      <c r="A39" s="20"/>
      <c r="B39" s="20"/>
      <c r="C39" s="23">
        <v>4120</v>
      </c>
      <c r="D39" s="14" t="s">
        <v>69</v>
      </c>
      <c r="E39" s="15">
        <v>8</v>
      </c>
      <c r="F39" s="83">
        <v>7.11</v>
      </c>
      <c r="G39" s="139">
        <f t="shared" si="2"/>
        <v>0.88875</v>
      </c>
    </row>
    <row r="40" spans="1:7" ht="12">
      <c r="A40" s="20"/>
      <c r="B40" s="20"/>
      <c r="C40" s="23">
        <v>4210</v>
      </c>
      <c r="D40" s="14" t="s">
        <v>54</v>
      </c>
      <c r="E40" s="15">
        <v>22</v>
      </c>
      <c r="F40" s="83">
        <v>0</v>
      </c>
      <c r="G40" s="139">
        <f t="shared" si="2"/>
        <v>0</v>
      </c>
    </row>
    <row r="41" spans="1:7" ht="12">
      <c r="A41" s="24">
        <v>852</v>
      </c>
      <c r="B41" s="20"/>
      <c r="C41" s="20"/>
      <c r="D41" s="12" t="s">
        <v>27</v>
      </c>
      <c r="E41" s="13">
        <v>3695500</v>
      </c>
      <c r="F41" s="82">
        <f>F42+F47</f>
        <v>1805473.9500000002</v>
      </c>
      <c r="G41" s="138">
        <f t="shared" si="2"/>
        <v>0.48856012718170755</v>
      </c>
    </row>
    <row r="42" spans="1:7" ht="12">
      <c r="A42" s="20"/>
      <c r="B42" s="25">
        <v>85212</v>
      </c>
      <c r="C42" s="20"/>
      <c r="D42" s="14" t="s">
        <v>273</v>
      </c>
      <c r="E42" s="15">
        <v>3690000</v>
      </c>
      <c r="F42" s="83">
        <f>SUM(F43:F46)</f>
        <v>1802619.1500000001</v>
      </c>
      <c r="G42" s="139">
        <f t="shared" si="2"/>
        <v>0.488514674796748</v>
      </c>
    </row>
    <row r="43" spans="1:7" ht="12">
      <c r="A43" s="20"/>
      <c r="B43" s="20"/>
      <c r="C43" s="20"/>
      <c r="D43" s="14" t="s">
        <v>194</v>
      </c>
      <c r="E43" s="16"/>
      <c r="F43" s="81"/>
      <c r="G43" s="93"/>
    </row>
    <row r="44" spans="1:7" ht="12">
      <c r="A44" s="20"/>
      <c r="B44" s="20"/>
      <c r="C44" s="23">
        <v>3110</v>
      </c>
      <c r="D44" s="14" t="s">
        <v>89</v>
      </c>
      <c r="E44" s="15">
        <v>3539300</v>
      </c>
      <c r="F44" s="81">
        <v>1725711.6</v>
      </c>
      <c r="G44" s="139">
        <f>F44/E44</f>
        <v>0.4875855677676377</v>
      </c>
    </row>
    <row r="45" spans="1:7" ht="12">
      <c r="A45" s="20"/>
      <c r="B45" s="20"/>
      <c r="C45" s="23">
        <v>4010</v>
      </c>
      <c r="D45" s="14" t="s">
        <v>67</v>
      </c>
      <c r="E45" s="15">
        <v>99100</v>
      </c>
      <c r="F45" s="81">
        <v>55500</v>
      </c>
      <c r="G45" s="139">
        <f>F45/E45</f>
        <v>0.5600403632694249</v>
      </c>
    </row>
    <row r="46" spans="1:7" ht="12">
      <c r="A46" s="20"/>
      <c r="B46" s="20"/>
      <c r="C46" s="23">
        <v>4110</v>
      </c>
      <c r="D46" s="14" t="s">
        <v>68</v>
      </c>
      <c r="E46" s="15">
        <v>51600</v>
      </c>
      <c r="F46" s="81">
        <v>21407.55</v>
      </c>
      <c r="G46" s="139">
        <f>F46/E46</f>
        <v>0.414875</v>
      </c>
    </row>
    <row r="47" spans="1:7" ht="12">
      <c r="A47" s="20"/>
      <c r="B47" s="25">
        <v>85213</v>
      </c>
      <c r="C47" s="20"/>
      <c r="D47" s="14" t="s">
        <v>276</v>
      </c>
      <c r="E47" s="15">
        <v>5500</v>
      </c>
      <c r="F47" s="81">
        <f>SUM(F50)</f>
        <v>2854.8</v>
      </c>
      <c r="G47" s="139">
        <f>F47/E47</f>
        <v>0.5190545454545454</v>
      </c>
    </row>
    <row r="48" spans="1:7" ht="12">
      <c r="A48" s="20"/>
      <c r="B48" s="20"/>
      <c r="C48" s="20"/>
      <c r="D48" s="14" t="s">
        <v>195</v>
      </c>
      <c r="E48" s="16"/>
      <c r="F48" s="81"/>
      <c r="G48" s="93"/>
    </row>
    <row r="49" spans="1:7" ht="12">
      <c r="A49" s="22"/>
      <c r="B49" s="22"/>
      <c r="C49" s="22"/>
      <c r="D49" s="14" t="s">
        <v>277</v>
      </c>
      <c r="E49" s="17"/>
      <c r="F49" s="81"/>
      <c r="G49" s="93"/>
    </row>
    <row r="50" spans="1:7" ht="12">
      <c r="A50" s="20"/>
      <c r="B50" s="20"/>
      <c r="C50" s="23">
        <v>4130</v>
      </c>
      <c r="D50" s="14" t="s">
        <v>90</v>
      </c>
      <c r="E50" s="15">
        <v>5500</v>
      </c>
      <c r="F50" s="81">
        <v>2854.8</v>
      </c>
      <c r="G50" s="139">
        <f>F50/E50</f>
        <v>0.5190545454545454</v>
      </c>
    </row>
    <row r="51" spans="1:7" ht="12">
      <c r="A51" s="22"/>
      <c r="B51" s="22"/>
      <c r="C51" s="22"/>
      <c r="D51" s="18" t="s">
        <v>125</v>
      </c>
      <c r="E51" s="13">
        <v>4053519</v>
      </c>
      <c r="F51" s="96">
        <f>F3+F9+F14+F32+F35+F41</f>
        <v>2081645.06</v>
      </c>
      <c r="G51" s="138">
        <f>F51/E51</f>
        <v>0.5135402251722516</v>
      </c>
    </row>
  </sheetData>
  <sheetProtection/>
  <printOptions horizontalCentered="1"/>
  <pageMargins left="0.7086614173228347" right="0.5511811023622047" top="0.984251968503937" bottom="0.984251968503937" header="0.5118110236220472" footer="0.5118110236220472"/>
  <pageSetup firstPageNumber="44" useFirstPageNumber="1" horizontalDpi="600" verticalDpi="600" orientation="landscape" paperSize="9" r:id="rId2"/>
  <headerFooter alignWithMargins="0">
    <oddHeader>&amp;L&amp;"Arial,Pogrubiony"INFORMACJA O PRZEBIEGU WYKONANIA
BUDŻETU GMINY PACZKÓW ZA I PÓŁROCZE 2010R.&amp;R&amp;8Zał. nr 5
Wykonanie wydatków na zadania zlecone</oddHead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E2" sqref="E2"/>
    </sheetView>
  </sheetViews>
  <sheetFormatPr defaultColWidth="8.00390625" defaultRowHeight="12.75"/>
  <cols>
    <col min="1" max="1" width="5.140625" style="38" bestFit="1" customWidth="1"/>
    <col min="2" max="2" width="7.7109375" style="38" bestFit="1" customWidth="1"/>
    <col min="3" max="3" width="4.421875" style="38" bestFit="1" customWidth="1"/>
    <col min="4" max="4" width="60.00390625" style="35" customWidth="1"/>
    <col min="5" max="5" width="11.7109375" style="71" bestFit="1" customWidth="1"/>
    <col min="6" max="6" width="12.28125" style="35" customWidth="1"/>
    <col min="7" max="7" width="8.140625" style="35" bestFit="1" customWidth="1"/>
    <col min="8" max="16384" width="8.00390625" style="35" customWidth="1"/>
  </cols>
  <sheetData>
    <row r="1" spans="1:7" ht="23.25">
      <c r="A1" s="37" t="s">
        <v>1</v>
      </c>
      <c r="B1" s="37" t="s">
        <v>2</v>
      </c>
      <c r="C1" s="37" t="s">
        <v>154</v>
      </c>
      <c r="D1" s="37" t="s">
        <v>3</v>
      </c>
      <c r="E1" s="54" t="s">
        <v>142</v>
      </c>
      <c r="F1" s="36" t="s">
        <v>292</v>
      </c>
      <c r="G1" s="165" t="s">
        <v>336</v>
      </c>
    </row>
    <row r="2" spans="1:7" ht="12">
      <c r="A2" s="167">
        <v>1</v>
      </c>
      <c r="B2" s="167">
        <v>2</v>
      </c>
      <c r="C2" s="167">
        <v>3</v>
      </c>
      <c r="D2" s="167">
        <v>4</v>
      </c>
      <c r="E2" s="167">
        <v>5</v>
      </c>
      <c r="F2" s="168">
        <v>6</v>
      </c>
      <c r="G2" s="169">
        <v>7</v>
      </c>
    </row>
    <row r="3" spans="1:7" ht="12">
      <c r="A3" s="24">
        <v>600</v>
      </c>
      <c r="B3" s="20"/>
      <c r="C3" s="20"/>
      <c r="D3" s="12" t="s">
        <v>6</v>
      </c>
      <c r="E3" s="13">
        <v>103000</v>
      </c>
      <c r="F3" s="98">
        <f>F4+F7</f>
        <v>0</v>
      </c>
      <c r="G3" s="138">
        <f>F3/E3*100</f>
        <v>0</v>
      </c>
    </row>
    <row r="4" spans="1:7" ht="12">
      <c r="A4" s="20"/>
      <c r="B4" s="25">
        <v>60014</v>
      </c>
      <c r="C4" s="20"/>
      <c r="D4" s="14" t="s">
        <v>295</v>
      </c>
      <c r="E4" s="15">
        <v>100000</v>
      </c>
      <c r="F4" s="97">
        <f>F5</f>
        <v>0</v>
      </c>
      <c r="G4" s="139">
        <f>F4/E4*100</f>
        <v>0</v>
      </c>
    </row>
    <row r="5" spans="1:7" ht="12">
      <c r="A5" s="20"/>
      <c r="B5" s="20"/>
      <c r="C5" s="23">
        <v>2320</v>
      </c>
      <c r="D5" s="14" t="s">
        <v>169</v>
      </c>
      <c r="E5" s="15">
        <v>100000</v>
      </c>
      <c r="F5" s="97">
        <v>0</v>
      </c>
      <c r="G5" s="139">
        <f>F5/E5*100</f>
        <v>0</v>
      </c>
    </row>
    <row r="6" spans="1:7" ht="12">
      <c r="A6" s="20"/>
      <c r="B6" s="20"/>
      <c r="C6" s="20"/>
      <c r="D6" s="14" t="s">
        <v>215</v>
      </c>
      <c r="E6" s="16"/>
      <c r="F6" s="97"/>
      <c r="G6" s="93"/>
    </row>
    <row r="7" spans="1:7" ht="12">
      <c r="A7" s="20"/>
      <c r="B7" s="25">
        <v>60078</v>
      </c>
      <c r="C7" s="20"/>
      <c r="D7" s="14" t="s">
        <v>296</v>
      </c>
      <c r="E7" s="15">
        <v>3000</v>
      </c>
      <c r="F7" s="97">
        <f>F8</f>
        <v>0</v>
      </c>
      <c r="G7" s="139">
        <f>F7/E7*100</f>
        <v>0</v>
      </c>
    </row>
    <row r="8" spans="1:7" ht="12">
      <c r="A8" s="20"/>
      <c r="B8" s="20"/>
      <c r="C8" s="23">
        <v>2310</v>
      </c>
      <c r="D8" s="14" t="s">
        <v>297</v>
      </c>
      <c r="E8" s="15">
        <v>3000</v>
      </c>
      <c r="F8" s="97">
        <v>0</v>
      </c>
      <c r="G8" s="139">
        <f>F8/E8*100</f>
        <v>0</v>
      </c>
    </row>
    <row r="9" spans="1:7" ht="12">
      <c r="A9" s="20"/>
      <c r="B9" s="20"/>
      <c r="C9" s="20"/>
      <c r="D9" s="14" t="s">
        <v>215</v>
      </c>
      <c r="E9" s="16"/>
      <c r="F9" s="97"/>
      <c r="G9" s="93"/>
    </row>
    <row r="10" spans="1:7" ht="12">
      <c r="A10" s="24">
        <v>750</v>
      </c>
      <c r="B10" s="20"/>
      <c r="C10" s="20"/>
      <c r="D10" s="12" t="s">
        <v>10</v>
      </c>
      <c r="E10" s="13">
        <v>13529</v>
      </c>
      <c r="F10" s="98">
        <f>F11</f>
        <v>13528.44</v>
      </c>
      <c r="G10" s="138">
        <f>F10/E10</f>
        <v>0.9999586074358785</v>
      </c>
    </row>
    <row r="11" spans="1:7" ht="12">
      <c r="A11" s="20"/>
      <c r="B11" s="25">
        <v>75020</v>
      </c>
      <c r="C11" s="20"/>
      <c r="D11" s="14" t="s">
        <v>264</v>
      </c>
      <c r="E11" s="15">
        <v>13529</v>
      </c>
      <c r="F11" s="97">
        <f>F12</f>
        <v>13528.44</v>
      </c>
      <c r="G11" s="139">
        <f>F11/E11</f>
        <v>0.9999586074358785</v>
      </c>
    </row>
    <row r="12" spans="1:7" ht="12">
      <c r="A12" s="20"/>
      <c r="B12" s="20"/>
      <c r="C12" s="23">
        <v>2320</v>
      </c>
      <c r="D12" s="14" t="s">
        <v>169</v>
      </c>
      <c r="E12" s="15">
        <v>13529</v>
      </c>
      <c r="F12" s="97">
        <v>13528.44</v>
      </c>
      <c r="G12" s="139">
        <f>F12/E12</f>
        <v>0.9999586074358785</v>
      </c>
    </row>
    <row r="13" spans="1:7" ht="12">
      <c r="A13" s="20"/>
      <c r="B13" s="20"/>
      <c r="C13" s="20"/>
      <c r="D13" s="14" t="s">
        <v>215</v>
      </c>
      <c r="E13" s="16"/>
      <c r="F13" s="97"/>
      <c r="G13" s="93"/>
    </row>
    <row r="14" spans="1:7" ht="12">
      <c r="A14" s="24">
        <v>801</v>
      </c>
      <c r="B14" s="20"/>
      <c r="C14" s="20"/>
      <c r="D14" s="12" t="s">
        <v>20</v>
      </c>
      <c r="E14" s="13">
        <v>190500</v>
      </c>
      <c r="F14" s="98">
        <f>F15+F18</f>
        <v>0</v>
      </c>
      <c r="G14" s="138">
        <f>F14/E14*100</f>
        <v>0</v>
      </c>
    </row>
    <row r="15" spans="1:7" ht="12">
      <c r="A15" s="20"/>
      <c r="B15" s="25">
        <v>80178</v>
      </c>
      <c r="C15" s="20"/>
      <c r="D15" s="14" t="s">
        <v>296</v>
      </c>
      <c r="E15" s="15">
        <v>3000</v>
      </c>
      <c r="F15" s="97">
        <f>F16</f>
        <v>0</v>
      </c>
      <c r="G15" s="139">
        <f>F15/E15*100</f>
        <v>0</v>
      </c>
    </row>
    <row r="16" spans="1:7" ht="12">
      <c r="A16" s="20"/>
      <c r="B16" s="20"/>
      <c r="C16" s="23">
        <v>2310</v>
      </c>
      <c r="D16" s="14" t="s">
        <v>297</v>
      </c>
      <c r="E16" s="15">
        <v>3000</v>
      </c>
      <c r="F16" s="97">
        <v>0</v>
      </c>
      <c r="G16" s="139">
        <f>F16/E16*100</f>
        <v>0</v>
      </c>
    </row>
    <row r="17" spans="1:7" ht="12">
      <c r="A17" s="20"/>
      <c r="B17" s="20"/>
      <c r="C17" s="20"/>
      <c r="D17" s="14" t="s">
        <v>215</v>
      </c>
      <c r="E17" s="16"/>
      <c r="F17" s="97"/>
      <c r="G17" s="93"/>
    </row>
    <row r="18" spans="1:7" ht="12">
      <c r="A18" s="20"/>
      <c r="B18" s="25">
        <v>80195</v>
      </c>
      <c r="C18" s="20"/>
      <c r="D18" s="14" t="s">
        <v>5</v>
      </c>
      <c r="E18" s="15">
        <v>187500</v>
      </c>
      <c r="F18" s="97">
        <f>F19</f>
        <v>0</v>
      </c>
      <c r="G18" s="139">
        <f>F18/E18*100</f>
        <v>0</v>
      </c>
    </row>
    <row r="19" spans="1:7" ht="12">
      <c r="A19" s="20"/>
      <c r="B19" s="20"/>
      <c r="C19" s="23">
        <v>6630</v>
      </c>
      <c r="D19" s="14" t="s">
        <v>212</v>
      </c>
      <c r="E19" s="15">
        <v>187500</v>
      </c>
      <c r="F19" s="97">
        <v>0</v>
      </c>
      <c r="G19" s="139">
        <f>F19/E19*100</f>
        <v>0</v>
      </c>
    </row>
    <row r="20" spans="1:7" ht="12">
      <c r="A20" s="20"/>
      <c r="B20" s="20"/>
      <c r="C20" s="20"/>
      <c r="D20" s="14" t="s">
        <v>213</v>
      </c>
      <c r="E20" s="16"/>
      <c r="F20" s="97"/>
      <c r="G20" s="93"/>
    </row>
    <row r="21" spans="1:7" ht="12">
      <c r="A21" s="22"/>
      <c r="B21" s="22"/>
      <c r="C21" s="22"/>
      <c r="D21" s="14" t="s">
        <v>214</v>
      </c>
      <c r="E21" s="17"/>
      <c r="F21" s="97"/>
      <c r="G21" s="93"/>
    </row>
    <row r="22" spans="1:7" ht="12">
      <c r="A22" s="24">
        <v>852</v>
      </c>
      <c r="B22" s="20"/>
      <c r="C22" s="20"/>
      <c r="D22" s="12" t="s">
        <v>27</v>
      </c>
      <c r="E22" s="13">
        <v>6000</v>
      </c>
      <c r="F22" s="98">
        <f>F23</f>
        <v>0</v>
      </c>
      <c r="G22" s="138">
        <f>F22/E22*100</f>
        <v>0</v>
      </c>
    </row>
    <row r="23" spans="1:7" ht="12">
      <c r="A23" s="20"/>
      <c r="B23" s="25">
        <v>85278</v>
      </c>
      <c r="C23" s="20"/>
      <c r="D23" s="14" t="s">
        <v>296</v>
      </c>
      <c r="E23" s="15">
        <v>6000</v>
      </c>
      <c r="F23" s="97">
        <f>F24</f>
        <v>0</v>
      </c>
      <c r="G23" s="139">
        <f>F23/E23*100</f>
        <v>0</v>
      </c>
    </row>
    <row r="24" spans="1:7" ht="12">
      <c r="A24" s="20"/>
      <c r="B24" s="20"/>
      <c r="C24" s="23">
        <v>2310</v>
      </c>
      <c r="D24" s="14" t="s">
        <v>297</v>
      </c>
      <c r="E24" s="15">
        <v>6000</v>
      </c>
      <c r="F24" s="97">
        <v>0</v>
      </c>
      <c r="G24" s="139">
        <f>F24/E24*100</f>
        <v>0</v>
      </c>
    </row>
    <row r="25" spans="1:7" ht="12">
      <c r="A25" s="20"/>
      <c r="B25" s="20"/>
      <c r="C25" s="20"/>
      <c r="D25" s="14" t="s">
        <v>215</v>
      </c>
      <c r="E25" s="16"/>
      <c r="F25" s="97"/>
      <c r="G25" s="93"/>
    </row>
    <row r="26" spans="1:7" ht="12">
      <c r="A26" s="24">
        <v>854</v>
      </c>
      <c r="B26" s="20"/>
      <c r="C26" s="20"/>
      <c r="D26" s="12" t="s">
        <v>92</v>
      </c>
      <c r="E26" s="13">
        <v>35000</v>
      </c>
      <c r="F26" s="98">
        <f>F27</f>
        <v>10860</v>
      </c>
      <c r="G26" s="138">
        <f>F26/E26</f>
        <v>0.3102857142857143</v>
      </c>
    </row>
    <row r="27" spans="1:7" ht="12">
      <c r="A27" s="20"/>
      <c r="B27" s="25">
        <v>85495</v>
      </c>
      <c r="C27" s="20"/>
      <c r="D27" s="14" t="s">
        <v>5</v>
      </c>
      <c r="E27" s="15">
        <v>35000</v>
      </c>
      <c r="F27" s="97">
        <f>F28</f>
        <v>10860</v>
      </c>
      <c r="G27" s="139">
        <f>F27/E27</f>
        <v>0.3102857142857143</v>
      </c>
    </row>
    <row r="28" spans="1:7" ht="12">
      <c r="A28" s="20"/>
      <c r="B28" s="20"/>
      <c r="C28" s="23">
        <v>2320</v>
      </c>
      <c r="D28" s="14" t="s">
        <v>169</v>
      </c>
      <c r="E28" s="15">
        <v>35000</v>
      </c>
      <c r="F28" s="97">
        <v>10860</v>
      </c>
      <c r="G28" s="139">
        <f>F28/E28</f>
        <v>0.3102857142857143</v>
      </c>
    </row>
    <row r="29" spans="1:7" ht="12">
      <c r="A29" s="20"/>
      <c r="B29" s="20"/>
      <c r="C29" s="20"/>
      <c r="D29" s="14" t="s">
        <v>215</v>
      </c>
      <c r="E29" s="16"/>
      <c r="F29" s="97"/>
      <c r="G29" s="93"/>
    </row>
    <row r="30" spans="1:7" ht="12">
      <c r="A30" s="22"/>
      <c r="B30" s="22"/>
      <c r="C30" s="22"/>
      <c r="D30" s="18" t="s">
        <v>125</v>
      </c>
      <c r="E30" s="13">
        <v>348029</v>
      </c>
      <c r="F30" s="98">
        <f>F3+F10+F14+F22+F26</f>
        <v>24388.440000000002</v>
      </c>
      <c r="G30" s="138">
        <f>F30/E30</f>
        <v>0.07007588448089097</v>
      </c>
    </row>
  </sheetData>
  <sheetProtection/>
  <printOptions horizontalCentered="1"/>
  <pageMargins left="0.6299212598425197" right="0.4330708661417323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Header xml:space="preserve">&amp;L&amp;"Arial,Pogrubiony"INFORMACJA O PRZEBIEGU WYKONANIA
BUDŻETU GMINY PACZKÓW ZA I PÓŁROCZE 2010R.&amp;R&amp;8Zał. nr 6
Wykonanie wydatków na realizację zadań  wspólnych 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8"/>
  <sheetViews>
    <sheetView showGridLines="0" zoomScalePageLayoutView="0" workbookViewId="0" topLeftCell="A1">
      <selection activeCell="I22" sqref="I22"/>
    </sheetView>
  </sheetViews>
  <sheetFormatPr defaultColWidth="8.00390625" defaultRowHeight="12.75"/>
  <cols>
    <col min="1" max="1" width="5.140625" style="38" bestFit="1" customWidth="1"/>
    <col min="2" max="2" width="7.7109375" style="38" bestFit="1" customWidth="1"/>
    <col min="3" max="3" width="4.421875" style="38" bestFit="1" customWidth="1"/>
    <col min="4" max="4" width="56.421875" style="35" bestFit="1" customWidth="1"/>
    <col min="5" max="5" width="11.8515625" style="35" bestFit="1" customWidth="1"/>
    <col min="6" max="6" width="12.421875" style="35" customWidth="1"/>
    <col min="7" max="7" width="7.28125" style="35" customWidth="1"/>
    <col min="8" max="8" width="13.28125" style="35" bestFit="1" customWidth="1"/>
    <col min="9" max="12" width="8.00390625" style="35" customWidth="1"/>
    <col min="13" max="13" width="11.7109375" style="35" bestFit="1" customWidth="1"/>
    <col min="14" max="16384" width="8.00390625" style="35" customWidth="1"/>
  </cols>
  <sheetData>
    <row r="1" spans="1:9" ht="12.75" customHeight="1">
      <c r="A1" s="249" t="s">
        <v>1</v>
      </c>
      <c r="B1" s="249" t="s">
        <v>2</v>
      </c>
      <c r="C1" s="249" t="s">
        <v>154</v>
      </c>
      <c r="D1" s="249" t="s">
        <v>3</v>
      </c>
      <c r="E1" s="250" t="s">
        <v>130</v>
      </c>
      <c r="F1" s="256" t="s">
        <v>292</v>
      </c>
      <c r="G1" s="256"/>
      <c r="H1" s="256"/>
      <c r="I1" s="256"/>
    </row>
    <row r="2" spans="1:9" ht="36">
      <c r="A2" s="257"/>
      <c r="B2" s="257"/>
      <c r="C2" s="257"/>
      <c r="D2" s="257"/>
      <c r="E2" s="258"/>
      <c r="F2" s="39" t="s">
        <v>168</v>
      </c>
      <c r="G2" s="39" t="s">
        <v>338</v>
      </c>
      <c r="H2" s="39" t="s">
        <v>239</v>
      </c>
      <c r="I2" s="39" t="s">
        <v>339</v>
      </c>
    </row>
    <row r="3" spans="1:9" ht="12">
      <c r="A3" s="80">
        <v>1</v>
      </c>
      <c r="B3" s="80">
        <v>2</v>
      </c>
      <c r="C3" s="80">
        <v>3</v>
      </c>
      <c r="D3" s="80">
        <v>4</v>
      </c>
      <c r="E3" s="80">
        <v>5</v>
      </c>
      <c r="F3" s="73">
        <v>6</v>
      </c>
      <c r="G3" s="73">
        <v>7</v>
      </c>
      <c r="H3" s="73">
        <v>8</v>
      </c>
      <c r="I3" s="73">
        <v>9</v>
      </c>
    </row>
    <row r="4" spans="1:9" ht="12">
      <c r="A4" s="24">
        <v>600</v>
      </c>
      <c r="B4" s="20"/>
      <c r="C4" s="20"/>
      <c r="D4" s="12" t="s">
        <v>6</v>
      </c>
      <c r="E4" s="13">
        <v>103000</v>
      </c>
      <c r="F4" s="40">
        <f>F5+F8</f>
        <v>0</v>
      </c>
      <c r="G4" s="75">
        <f>F4/E4</f>
        <v>0</v>
      </c>
      <c r="H4" s="40"/>
      <c r="I4" s="138"/>
    </row>
    <row r="5" spans="1:9" ht="12">
      <c r="A5" s="20"/>
      <c r="B5" s="25">
        <v>60014</v>
      </c>
      <c r="C5" s="20"/>
      <c r="D5" s="14" t="s">
        <v>295</v>
      </c>
      <c r="E5" s="15">
        <v>100000</v>
      </c>
      <c r="F5" s="41">
        <f>F6</f>
        <v>0</v>
      </c>
      <c r="G5" s="76">
        <f aca="true" t="shared" si="0" ref="G5:G68">F5/E5</f>
        <v>0</v>
      </c>
      <c r="H5" s="41"/>
      <c r="I5" s="139"/>
    </row>
    <row r="6" spans="1:9" ht="12">
      <c r="A6" s="20"/>
      <c r="B6" s="20"/>
      <c r="C6" s="23">
        <v>2320</v>
      </c>
      <c r="D6" s="14" t="s">
        <v>169</v>
      </c>
      <c r="E6" s="15">
        <v>100000</v>
      </c>
      <c r="F6" s="41">
        <v>0</v>
      </c>
      <c r="G6" s="76">
        <f t="shared" si="0"/>
        <v>0</v>
      </c>
      <c r="H6" s="41"/>
      <c r="I6" s="139"/>
    </row>
    <row r="7" spans="1:9" ht="12">
      <c r="A7" s="20"/>
      <c r="B7" s="20"/>
      <c r="C7" s="20"/>
      <c r="D7" s="14" t="s">
        <v>215</v>
      </c>
      <c r="E7" s="16"/>
      <c r="F7" s="41"/>
      <c r="G7" s="76"/>
      <c r="H7" s="41"/>
      <c r="I7" s="139"/>
    </row>
    <row r="8" spans="1:9" ht="12">
      <c r="A8" s="20"/>
      <c r="B8" s="25">
        <v>60078</v>
      </c>
      <c r="C8" s="20"/>
      <c r="D8" s="14" t="s">
        <v>296</v>
      </c>
      <c r="E8" s="15">
        <v>3000</v>
      </c>
      <c r="F8" s="42">
        <f>F9</f>
        <v>0</v>
      </c>
      <c r="G8" s="76">
        <f t="shared" si="0"/>
        <v>0</v>
      </c>
      <c r="H8" s="42"/>
      <c r="I8" s="139"/>
    </row>
    <row r="9" spans="1:9" ht="12">
      <c r="A9" s="20"/>
      <c r="B9" s="20"/>
      <c r="C9" s="23">
        <v>2310</v>
      </c>
      <c r="D9" s="14" t="s">
        <v>297</v>
      </c>
      <c r="E9" s="15">
        <v>3000</v>
      </c>
      <c r="F9" s="41">
        <v>0</v>
      </c>
      <c r="G9" s="76">
        <f t="shared" si="0"/>
        <v>0</v>
      </c>
      <c r="H9" s="41"/>
      <c r="I9" s="139"/>
    </row>
    <row r="10" spans="1:9" ht="12">
      <c r="A10" s="20"/>
      <c r="B10" s="20"/>
      <c r="C10" s="20"/>
      <c r="D10" s="14" t="s">
        <v>215</v>
      </c>
      <c r="E10" s="16"/>
      <c r="F10" s="41"/>
      <c r="G10" s="76"/>
      <c r="H10" s="41"/>
      <c r="I10" s="139"/>
    </row>
    <row r="11" spans="1:9" ht="12">
      <c r="A11" s="24">
        <v>750</v>
      </c>
      <c r="B11" s="20"/>
      <c r="C11" s="20"/>
      <c r="D11" s="12" t="s">
        <v>10</v>
      </c>
      <c r="E11" s="13">
        <v>13529</v>
      </c>
      <c r="F11" s="78">
        <f>F12</f>
        <v>13528.44</v>
      </c>
      <c r="G11" s="75">
        <f t="shared" si="0"/>
        <v>0.9999586074358785</v>
      </c>
      <c r="H11" s="78"/>
      <c r="I11" s="138"/>
    </row>
    <row r="12" spans="1:9" ht="12">
      <c r="A12" s="20"/>
      <c r="B12" s="25">
        <v>75020</v>
      </c>
      <c r="C12" s="20"/>
      <c r="D12" s="14" t="s">
        <v>264</v>
      </c>
      <c r="E12" s="15">
        <v>13529</v>
      </c>
      <c r="F12" s="43">
        <f>F13</f>
        <v>13528.44</v>
      </c>
      <c r="G12" s="76">
        <f t="shared" si="0"/>
        <v>0.9999586074358785</v>
      </c>
      <c r="H12" s="43"/>
      <c r="I12" s="139"/>
    </row>
    <row r="13" spans="1:9" ht="12">
      <c r="A13" s="20"/>
      <c r="B13" s="20"/>
      <c r="C13" s="23">
        <v>2320</v>
      </c>
      <c r="D13" s="14" t="s">
        <v>169</v>
      </c>
      <c r="E13" s="15">
        <v>13529</v>
      </c>
      <c r="F13" s="41">
        <v>13528.44</v>
      </c>
      <c r="G13" s="76">
        <f t="shared" si="0"/>
        <v>0.9999586074358785</v>
      </c>
      <c r="H13" s="40"/>
      <c r="I13" s="139"/>
    </row>
    <row r="14" spans="1:9" ht="12">
      <c r="A14" s="20"/>
      <c r="B14" s="20"/>
      <c r="C14" s="20"/>
      <c r="D14" s="14" t="s">
        <v>215</v>
      </c>
      <c r="E14" s="16"/>
      <c r="F14" s="41"/>
      <c r="G14" s="76"/>
      <c r="H14" s="41"/>
      <c r="I14" s="139"/>
    </row>
    <row r="15" spans="1:9" ht="12">
      <c r="A15" s="24">
        <v>801</v>
      </c>
      <c r="B15" s="20"/>
      <c r="C15" s="20"/>
      <c r="D15" s="12" t="s">
        <v>20</v>
      </c>
      <c r="E15" s="13">
        <v>754397</v>
      </c>
      <c r="F15" s="40">
        <f>F16+F20+F23</f>
        <v>0</v>
      </c>
      <c r="G15" s="75">
        <f t="shared" si="0"/>
        <v>0</v>
      </c>
      <c r="H15" s="40">
        <f>H16+H20+H23</f>
        <v>268250.32</v>
      </c>
      <c r="I15" s="138">
        <f>H15/E15</f>
        <v>0.3555824320616333</v>
      </c>
    </row>
    <row r="16" spans="1:9" ht="12">
      <c r="A16" s="20"/>
      <c r="B16" s="25">
        <v>80110</v>
      </c>
      <c r="C16" s="20"/>
      <c r="D16" s="14" t="s">
        <v>22</v>
      </c>
      <c r="E16" s="15">
        <v>563897</v>
      </c>
      <c r="F16" s="42">
        <f>SUM(F17:F18)</f>
        <v>0</v>
      </c>
      <c r="G16" s="76">
        <f t="shared" si="0"/>
        <v>0</v>
      </c>
      <c r="H16" s="42">
        <f>SUM(H17:H18)</f>
        <v>268250.32</v>
      </c>
      <c r="I16" s="139">
        <f>H16/E16</f>
        <v>0.4757080105054647</v>
      </c>
    </row>
    <row r="17" spans="1:9" ht="12">
      <c r="A17" s="20"/>
      <c r="B17" s="20"/>
      <c r="C17" s="23">
        <v>2540</v>
      </c>
      <c r="D17" s="14" t="s">
        <v>211</v>
      </c>
      <c r="E17" s="15">
        <v>538897</v>
      </c>
      <c r="F17" s="41"/>
      <c r="G17" s="76"/>
      <c r="H17" s="41">
        <v>268250.32</v>
      </c>
      <c r="I17" s="139">
        <f>H17/E17</f>
        <v>0.4977766066613843</v>
      </c>
    </row>
    <row r="18" spans="1:9" ht="12">
      <c r="A18" s="20"/>
      <c r="B18" s="20"/>
      <c r="C18" s="23">
        <v>2800</v>
      </c>
      <c r="D18" s="14" t="s">
        <v>210</v>
      </c>
      <c r="E18" s="15">
        <v>25000</v>
      </c>
      <c r="F18" s="42">
        <v>0</v>
      </c>
      <c r="G18" s="76">
        <v>0</v>
      </c>
      <c r="H18" s="42"/>
      <c r="I18" s="139"/>
    </row>
    <row r="19" spans="1:9" ht="12">
      <c r="A19" s="20"/>
      <c r="B19" s="20"/>
      <c r="C19" s="20"/>
      <c r="D19" s="14" t="s">
        <v>175</v>
      </c>
      <c r="E19" s="16"/>
      <c r="F19" s="41"/>
      <c r="G19" s="76"/>
      <c r="H19" s="41"/>
      <c r="I19" s="139"/>
    </row>
    <row r="20" spans="1:9" ht="12">
      <c r="A20" s="20"/>
      <c r="B20" s="25">
        <v>80178</v>
      </c>
      <c r="C20" s="20"/>
      <c r="D20" s="14" t="s">
        <v>296</v>
      </c>
      <c r="E20" s="15">
        <v>3000</v>
      </c>
      <c r="F20" s="41">
        <f>F21</f>
        <v>0</v>
      </c>
      <c r="G20" s="76">
        <f t="shared" si="0"/>
        <v>0</v>
      </c>
      <c r="H20" s="41"/>
      <c r="I20" s="139"/>
    </row>
    <row r="21" spans="1:9" ht="12">
      <c r="A21" s="20"/>
      <c r="B21" s="20"/>
      <c r="C21" s="23">
        <v>2310</v>
      </c>
      <c r="D21" s="14" t="s">
        <v>297</v>
      </c>
      <c r="E21" s="15">
        <v>3000</v>
      </c>
      <c r="F21" s="42">
        <v>0</v>
      </c>
      <c r="G21" s="76">
        <f t="shared" si="0"/>
        <v>0</v>
      </c>
      <c r="H21" s="42"/>
      <c r="I21" s="139"/>
    </row>
    <row r="22" spans="1:9" ht="12">
      <c r="A22" s="20"/>
      <c r="B22" s="20"/>
      <c r="C22" s="20"/>
      <c r="D22" s="14" t="s">
        <v>215</v>
      </c>
      <c r="E22" s="16"/>
      <c r="F22" s="40"/>
      <c r="G22" s="76"/>
      <c r="H22" s="40"/>
      <c r="I22" s="139"/>
    </row>
    <row r="23" spans="1:9" ht="12">
      <c r="A23" s="20"/>
      <c r="B23" s="25">
        <v>80195</v>
      </c>
      <c r="C23" s="20"/>
      <c r="D23" s="14" t="s">
        <v>5</v>
      </c>
      <c r="E23" s="15">
        <v>187500</v>
      </c>
      <c r="F23" s="41">
        <f>F24</f>
        <v>0</v>
      </c>
      <c r="G23" s="76">
        <f t="shared" si="0"/>
        <v>0</v>
      </c>
      <c r="H23" s="41"/>
      <c r="I23" s="139"/>
    </row>
    <row r="24" spans="1:9" ht="12">
      <c r="A24" s="20"/>
      <c r="B24" s="20"/>
      <c r="C24" s="23">
        <v>6630</v>
      </c>
      <c r="D24" s="14" t="s">
        <v>212</v>
      </c>
      <c r="E24" s="15">
        <v>187500</v>
      </c>
      <c r="F24" s="41">
        <v>0</v>
      </c>
      <c r="G24" s="76">
        <f t="shared" si="0"/>
        <v>0</v>
      </c>
      <c r="H24" s="41"/>
      <c r="I24" s="139"/>
    </row>
    <row r="25" spans="1:9" ht="12">
      <c r="A25" s="20"/>
      <c r="B25" s="20"/>
      <c r="C25" s="20"/>
      <c r="D25" s="14" t="s">
        <v>213</v>
      </c>
      <c r="E25" s="16"/>
      <c r="F25" s="42"/>
      <c r="G25" s="76"/>
      <c r="H25" s="42"/>
      <c r="I25" s="139"/>
    </row>
    <row r="26" spans="1:9" ht="12">
      <c r="A26" s="22"/>
      <c r="B26" s="22"/>
      <c r="C26" s="22"/>
      <c r="D26" s="14" t="s">
        <v>214</v>
      </c>
      <c r="E26" s="17"/>
      <c r="F26" s="43"/>
      <c r="G26" s="76"/>
      <c r="H26" s="43"/>
      <c r="I26" s="139"/>
    </row>
    <row r="27" spans="1:9" ht="12">
      <c r="A27" s="24">
        <v>851</v>
      </c>
      <c r="B27" s="20"/>
      <c r="C27" s="20"/>
      <c r="D27" s="12" t="s">
        <v>24</v>
      </c>
      <c r="E27" s="13">
        <v>26000</v>
      </c>
      <c r="F27" s="40">
        <f>F28+F33</f>
        <v>0</v>
      </c>
      <c r="G27" s="75">
        <f t="shared" si="0"/>
        <v>0</v>
      </c>
      <c r="H27" s="40">
        <f>H28+H33</f>
        <v>13000</v>
      </c>
      <c r="I27" s="138">
        <f>H27/E27</f>
        <v>0.5</v>
      </c>
    </row>
    <row r="28" spans="1:9" ht="12">
      <c r="A28" s="20"/>
      <c r="B28" s="25">
        <v>85153</v>
      </c>
      <c r="C28" s="20"/>
      <c r="D28" s="14" t="s">
        <v>88</v>
      </c>
      <c r="E28" s="15">
        <v>20000</v>
      </c>
      <c r="F28" s="41">
        <f>F29+F31</f>
        <v>0</v>
      </c>
      <c r="G28" s="76">
        <f t="shared" si="0"/>
        <v>0</v>
      </c>
      <c r="H28" s="41">
        <f>H29+H31</f>
        <v>10000</v>
      </c>
      <c r="I28" s="139">
        <f>H28/E28</f>
        <v>0.5</v>
      </c>
    </row>
    <row r="29" spans="1:9" ht="12">
      <c r="A29" s="20"/>
      <c r="B29" s="20"/>
      <c r="C29" s="23">
        <v>2800</v>
      </c>
      <c r="D29" s="14" t="s">
        <v>210</v>
      </c>
      <c r="E29" s="15">
        <v>10000</v>
      </c>
      <c r="F29" s="41">
        <v>0</v>
      </c>
      <c r="G29" s="76">
        <f t="shared" si="0"/>
        <v>0</v>
      </c>
      <c r="H29" s="41"/>
      <c r="I29" s="139"/>
    </row>
    <row r="30" spans="1:9" ht="12">
      <c r="A30" s="20"/>
      <c r="B30" s="20"/>
      <c r="C30" s="20"/>
      <c r="D30" s="14" t="s">
        <v>175</v>
      </c>
      <c r="E30" s="16"/>
      <c r="F30" s="42"/>
      <c r="G30" s="76"/>
      <c r="H30" s="42"/>
      <c r="I30" s="139"/>
    </row>
    <row r="31" spans="1:9" ht="12">
      <c r="A31" s="20"/>
      <c r="B31" s="20"/>
      <c r="C31" s="23">
        <v>2820</v>
      </c>
      <c r="D31" s="14" t="s">
        <v>170</v>
      </c>
      <c r="E31" s="15">
        <v>10000</v>
      </c>
      <c r="F31" s="40"/>
      <c r="G31" s="76"/>
      <c r="H31" s="41">
        <v>10000</v>
      </c>
      <c r="I31" s="139">
        <f>H31/E31</f>
        <v>1</v>
      </c>
    </row>
    <row r="32" spans="1:9" ht="12">
      <c r="A32" s="20"/>
      <c r="B32" s="20"/>
      <c r="C32" s="20"/>
      <c r="D32" s="14" t="s">
        <v>171</v>
      </c>
      <c r="E32" s="16"/>
      <c r="F32" s="41"/>
      <c r="G32" s="76"/>
      <c r="H32" s="41"/>
      <c r="I32" s="139"/>
    </row>
    <row r="33" spans="1:9" ht="12">
      <c r="A33" s="20"/>
      <c r="B33" s="25">
        <v>85195</v>
      </c>
      <c r="C33" s="20"/>
      <c r="D33" s="14" t="s">
        <v>5</v>
      </c>
      <c r="E33" s="15">
        <v>6000</v>
      </c>
      <c r="F33" s="41"/>
      <c r="G33" s="76"/>
      <c r="H33" s="41">
        <f>H34</f>
        <v>3000</v>
      </c>
      <c r="I33" s="139">
        <f>H33/E33</f>
        <v>0.5</v>
      </c>
    </row>
    <row r="34" spans="1:9" ht="12">
      <c r="A34" s="20"/>
      <c r="B34" s="20"/>
      <c r="C34" s="23">
        <v>2820</v>
      </c>
      <c r="D34" s="14" t="s">
        <v>170</v>
      </c>
      <c r="E34" s="15">
        <v>6000</v>
      </c>
      <c r="F34" s="41"/>
      <c r="G34" s="76"/>
      <c r="H34" s="41">
        <v>3000</v>
      </c>
      <c r="I34" s="139">
        <f>H34/E34</f>
        <v>0.5</v>
      </c>
    </row>
    <row r="35" spans="1:9" ht="12">
      <c r="A35" s="20"/>
      <c r="B35" s="20"/>
      <c r="C35" s="20"/>
      <c r="D35" s="14" t="s">
        <v>171</v>
      </c>
      <c r="E35" s="16"/>
      <c r="F35" s="41"/>
      <c r="G35" s="76"/>
      <c r="H35" s="41"/>
      <c r="I35" s="139"/>
    </row>
    <row r="36" spans="1:9" ht="12">
      <c r="A36" s="24">
        <v>852</v>
      </c>
      <c r="B36" s="20"/>
      <c r="C36" s="20"/>
      <c r="D36" s="12" t="s">
        <v>27</v>
      </c>
      <c r="E36" s="13">
        <v>26000</v>
      </c>
      <c r="F36" s="78">
        <f>F37+F41</f>
        <v>0</v>
      </c>
      <c r="G36" s="75">
        <f t="shared" si="0"/>
        <v>0</v>
      </c>
      <c r="H36" s="78">
        <f>H37+H41</f>
        <v>10000</v>
      </c>
      <c r="I36" s="138">
        <f>H36/E36</f>
        <v>0.38461538461538464</v>
      </c>
    </row>
    <row r="37" spans="1:9" ht="12">
      <c r="A37" s="20"/>
      <c r="B37" s="25">
        <v>85228</v>
      </c>
      <c r="C37" s="20"/>
      <c r="D37" s="14" t="s">
        <v>29</v>
      </c>
      <c r="E37" s="15">
        <v>20000</v>
      </c>
      <c r="F37" s="41"/>
      <c r="G37" s="76"/>
      <c r="H37" s="41">
        <f>H38</f>
        <v>10000</v>
      </c>
      <c r="I37" s="139">
        <f>H37/E37</f>
        <v>0.5</v>
      </c>
    </row>
    <row r="38" spans="1:9" ht="12">
      <c r="A38" s="20"/>
      <c r="B38" s="20"/>
      <c r="C38" s="23">
        <v>2830</v>
      </c>
      <c r="D38" s="14" t="s">
        <v>170</v>
      </c>
      <c r="E38" s="15">
        <v>20000</v>
      </c>
      <c r="F38" s="41"/>
      <c r="G38" s="76"/>
      <c r="H38" s="41">
        <v>10000</v>
      </c>
      <c r="I38" s="139">
        <f>H38/E38</f>
        <v>0.5</v>
      </c>
    </row>
    <row r="39" spans="1:9" ht="12">
      <c r="A39" s="20"/>
      <c r="B39" s="20"/>
      <c r="C39" s="20"/>
      <c r="D39" s="14" t="s">
        <v>314</v>
      </c>
      <c r="E39" s="16"/>
      <c r="F39" s="41"/>
      <c r="G39" s="76"/>
      <c r="H39" s="41"/>
      <c r="I39" s="139"/>
    </row>
    <row r="40" spans="1:9" ht="12">
      <c r="A40" s="22"/>
      <c r="B40" s="22"/>
      <c r="C40" s="22"/>
      <c r="D40" s="14" t="s">
        <v>175</v>
      </c>
      <c r="E40" s="17"/>
      <c r="F40" s="41"/>
      <c r="G40" s="76"/>
      <c r="H40" s="41"/>
      <c r="I40" s="139"/>
    </row>
    <row r="41" spans="1:9" ht="12">
      <c r="A41" s="20"/>
      <c r="B41" s="25">
        <v>85278</v>
      </c>
      <c r="C41" s="20"/>
      <c r="D41" s="14" t="s">
        <v>296</v>
      </c>
      <c r="E41" s="15">
        <v>6000</v>
      </c>
      <c r="F41" s="101">
        <f>F42</f>
        <v>0</v>
      </c>
      <c r="G41" s="76">
        <f t="shared" si="0"/>
        <v>0</v>
      </c>
      <c r="H41" s="101"/>
      <c r="I41" s="139"/>
    </row>
    <row r="42" spans="1:9" ht="12">
      <c r="A42" s="20"/>
      <c r="B42" s="20"/>
      <c r="C42" s="23">
        <v>2310</v>
      </c>
      <c r="D42" s="14" t="s">
        <v>297</v>
      </c>
      <c r="E42" s="15">
        <v>6000</v>
      </c>
      <c r="F42" s="101">
        <v>0</v>
      </c>
      <c r="G42" s="76">
        <f t="shared" si="0"/>
        <v>0</v>
      </c>
      <c r="H42" s="101"/>
      <c r="I42" s="139"/>
    </row>
    <row r="43" spans="1:9" ht="12">
      <c r="A43" s="20"/>
      <c r="B43" s="20"/>
      <c r="C43" s="20"/>
      <c r="D43" s="14" t="s">
        <v>215</v>
      </c>
      <c r="E43" s="16"/>
      <c r="F43" s="42"/>
      <c r="G43" s="76"/>
      <c r="H43" s="42"/>
      <c r="I43" s="139"/>
    </row>
    <row r="44" spans="1:9" ht="12">
      <c r="A44" s="24">
        <v>854</v>
      </c>
      <c r="B44" s="20"/>
      <c r="C44" s="20"/>
      <c r="D44" s="12" t="s">
        <v>92</v>
      </c>
      <c r="E44" s="13">
        <v>35000</v>
      </c>
      <c r="F44" s="57">
        <f>F45</f>
        <v>10860</v>
      </c>
      <c r="G44" s="75">
        <f t="shared" si="0"/>
        <v>0.3102857142857143</v>
      </c>
      <c r="H44" s="57"/>
      <c r="I44" s="138"/>
    </row>
    <row r="45" spans="1:9" ht="12">
      <c r="A45" s="20"/>
      <c r="B45" s="25">
        <v>85495</v>
      </c>
      <c r="C45" s="20"/>
      <c r="D45" s="14" t="s">
        <v>5</v>
      </c>
      <c r="E45" s="15">
        <v>35000</v>
      </c>
      <c r="F45" s="101">
        <f>F46</f>
        <v>10860</v>
      </c>
      <c r="G45" s="76">
        <f t="shared" si="0"/>
        <v>0.3102857142857143</v>
      </c>
      <c r="H45" s="101"/>
      <c r="I45" s="139"/>
    </row>
    <row r="46" spans="1:9" ht="12">
      <c r="A46" s="20"/>
      <c r="B46" s="20"/>
      <c r="C46" s="23">
        <v>2320</v>
      </c>
      <c r="D46" s="14" t="s">
        <v>169</v>
      </c>
      <c r="E46" s="15">
        <v>35000</v>
      </c>
      <c r="F46" s="101">
        <v>10860</v>
      </c>
      <c r="G46" s="76">
        <f t="shared" si="0"/>
        <v>0.3102857142857143</v>
      </c>
      <c r="H46" s="101"/>
      <c r="I46" s="139"/>
    </row>
    <row r="47" spans="1:9" ht="12">
      <c r="A47" s="20"/>
      <c r="B47" s="20"/>
      <c r="C47" s="20"/>
      <c r="D47" s="14" t="s">
        <v>215</v>
      </c>
      <c r="E47" s="16"/>
      <c r="F47" s="101"/>
      <c r="G47" s="76"/>
      <c r="H47" s="101"/>
      <c r="I47" s="139"/>
    </row>
    <row r="48" spans="1:9" ht="12">
      <c r="A48" s="24">
        <v>921</v>
      </c>
      <c r="B48" s="20"/>
      <c r="C48" s="20"/>
      <c r="D48" s="12" t="s">
        <v>101</v>
      </c>
      <c r="E48" s="13">
        <v>1179557</v>
      </c>
      <c r="F48" s="102">
        <f>F49+F51+F54+F56+F58</f>
        <v>511332</v>
      </c>
      <c r="G48" s="75">
        <f t="shared" si="0"/>
        <v>0.4334949476795102</v>
      </c>
      <c r="H48" s="102">
        <f>H49+H51+H54+H56+H58</f>
        <v>16000</v>
      </c>
      <c r="I48" s="138">
        <f>H48/E48</f>
        <v>0.013564414436945395</v>
      </c>
    </row>
    <row r="49" spans="1:9" ht="12">
      <c r="A49" s="20"/>
      <c r="B49" s="25">
        <v>92103</v>
      </c>
      <c r="C49" s="20"/>
      <c r="D49" s="14" t="s">
        <v>102</v>
      </c>
      <c r="E49" s="15">
        <v>72011</v>
      </c>
      <c r="F49" s="101">
        <f>F50</f>
        <v>36000</v>
      </c>
      <c r="G49" s="76">
        <f t="shared" si="0"/>
        <v>0.4999236227798531</v>
      </c>
      <c r="H49" s="101"/>
      <c r="I49" s="139"/>
    </row>
    <row r="50" spans="1:9" ht="12">
      <c r="A50" s="20"/>
      <c r="B50" s="20"/>
      <c r="C50" s="23">
        <v>2480</v>
      </c>
      <c r="D50" s="14" t="s">
        <v>103</v>
      </c>
      <c r="E50" s="15">
        <v>72011</v>
      </c>
      <c r="F50" s="42">
        <v>36000</v>
      </c>
      <c r="G50" s="76">
        <f t="shared" si="0"/>
        <v>0.4999236227798531</v>
      </c>
      <c r="H50" s="42"/>
      <c r="I50" s="139"/>
    </row>
    <row r="51" spans="1:9" ht="12">
      <c r="A51" s="20"/>
      <c r="B51" s="25">
        <v>92105</v>
      </c>
      <c r="C51" s="20"/>
      <c r="D51" s="14" t="s">
        <v>104</v>
      </c>
      <c r="E51" s="15">
        <v>25000</v>
      </c>
      <c r="F51" s="101"/>
      <c r="G51" s="76"/>
      <c r="H51" s="101">
        <f>H52</f>
        <v>16000</v>
      </c>
      <c r="I51" s="139">
        <f>H51/E51</f>
        <v>0.64</v>
      </c>
    </row>
    <row r="52" spans="1:9" ht="12">
      <c r="A52" s="20"/>
      <c r="B52" s="20"/>
      <c r="C52" s="23">
        <v>2820</v>
      </c>
      <c r="D52" s="14" t="s">
        <v>170</v>
      </c>
      <c r="E52" s="15">
        <v>25000</v>
      </c>
      <c r="F52" s="103"/>
      <c r="G52" s="76"/>
      <c r="H52" s="103">
        <v>16000</v>
      </c>
      <c r="I52" s="139">
        <f>H52/E52</f>
        <v>0.64</v>
      </c>
    </row>
    <row r="53" spans="1:9" ht="12">
      <c r="A53" s="20"/>
      <c r="B53" s="20"/>
      <c r="C53" s="20"/>
      <c r="D53" s="14" t="s">
        <v>171</v>
      </c>
      <c r="E53" s="16"/>
      <c r="F53" s="103"/>
      <c r="G53" s="76"/>
      <c r="H53" s="103"/>
      <c r="I53" s="139"/>
    </row>
    <row r="54" spans="1:9" ht="12">
      <c r="A54" s="20"/>
      <c r="B54" s="25">
        <v>92109</v>
      </c>
      <c r="C54" s="20"/>
      <c r="D54" s="14" t="s">
        <v>105</v>
      </c>
      <c r="E54" s="15">
        <v>707800</v>
      </c>
      <c r="F54" s="103">
        <f>F55</f>
        <v>293892</v>
      </c>
      <c r="G54" s="76">
        <f t="shared" si="0"/>
        <v>0.4152189884148064</v>
      </c>
      <c r="H54" s="103"/>
      <c r="I54" s="139"/>
    </row>
    <row r="55" spans="1:9" ht="12">
      <c r="A55" s="20"/>
      <c r="B55" s="20"/>
      <c r="C55" s="23">
        <v>2480</v>
      </c>
      <c r="D55" s="14" t="s">
        <v>103</v>
      </c>
      <c r="E55" s="15">
        <v>707800</v>
      </c>
      <c r="F55" s="103">
        <v>293892</v>
      </c>
      <c r="G55" s="76">
        <f t="shared" si="0"/>
        <v>0.4152189884148064</v>
      </c>
      <c r="H55" s="103"/>
      <c r="I55" s="139"/>
    </row>
    <row r="56" spans="1:9" ht="12">
      <c r="A56" s="20"/>
      <c r="B56" s="25">
        <v>92116</v>
      </c>
      <c r="C56" s="20"/>
      <c r="D56" s="14" t="s">
        <v>106</v>
      </c>
      <c r="E56" s="15">
        <v>354746</v>
      </c>
      <c r="F56" s="103">
        <f>F57</f>
        <v>181440</v>
      </c>
      <c r="G56" s="76">
        <f t="shared" si="0"/>
        <v>0.5114645408263941</v>
      </c>
      <c r="H56" s="103"/>
      <c r="I56" s="139"/>
    </row>
    <row r="57" spans="1:9" ht="12">
      <c r="A57" s="20"/>
      <c r="B57" s="20"/>
      <c r="C57" s="23">
        <v>2480</v>
      </c>
      <c r="D57" s="14" t="s">
        <v>103</v>
      </c>
      <c r="E57" s="15">
        <v>354746</v>
      </c>
      <c r="F57" s="103">
        <v>181440</v>
      </c>
      <c r="G57" s="76">
        <f t="shared" si="0"/>
        <v>0.5114645408263941</v>
      </c>
      <c r="H57" s="103"/>
      <c r="I57" s="139"/>
    </row>
    <row r="58" spans="1:9" ht="12">
      <c r="A58" s="20"/>
      <c r="B58" s="25">
        <v>92120</v>
      </c>
      <c r="C58" s="20"/>
      <c r="D58" s="14" t="s">
        <v>129</v>
      </c>
      <c r="E58" s="15">
        <v>20000</v>
      </c>
      <c r="F58" s="103"/>
      <c r="G58" s="76"/>
      <c r="H58" s="103">
        <f>H59</f>
        <v>0</v>
      </c>
      <c r="I58" s="139">
        <f>H58/E58</f>
        <v>0</v>
      </c>
    </row>
    <row r="59" spans="1:9" ht="12">
      <c r="A59" s="20"/>
      <c r="B59" s="20"/>
      <c r="C59" s="23">
        <v>2720</v>
      </c>
      <c r="D59" s="14" t="s">
        <v>176</v>
      </c>
      <c r="E59" s="15">
        <v>20000</v>
      </c>
      <c r="F59" s="103"/>
      <c r="G59" s="76"/>
      <c r="H59" s="103">
        <v>0</v>
      </c>
      <c r="I59" s="139">
        <f>H59/E59</f>
        <v>0</v>
      </c>
    </row>
    <row r="60" spans="1:9" ht="12">
      <c r="A60" s="20"/>
      <c r="B60" s="20"/>
      <c r="C60" s="20"/>
      <c r="D60" s="14" t="s">
        <v>177</v>
      </c>
      <c r="E60" s="16"/>
      <c r="F60" s="103"/>
      <c r="G60" s="76"/>
      <c r="H60" s="103"/>
      <c r="I60" s="139"/>
    </row>
    <row r="61" spans="1:9" ht="12">
      <c r="A61" s="22"/>
      <c r="B61" s="22"/>
      <c r="C61" s="22"/>
      <c r="D61" s="14" t="s">
        <v>178</v>
      </c>
      <c r="E61" s="17"/>
      <c r="F61" s="103"/>
      <c r="G61" s="76"/>
      <c r="H61" s="103"/>
      <c r="I61" s="139"/>
    </row>
    <row r="62" spans="1:9" ht="12">
      <c r="A62" s="24">
        <v>926</v>
      </c>
      <c r="B62" s="20"/>
      <c r="C62" s="20"/>
      <c r="D62" s="12" t="s">
        <v>107</v>
      </c>
      <c r="E62" s="13">
        <v>445000</v>
      </c>
      <c r="F62" s="104">
        <f>F63+F65</f>
        <v>55412</v>
      </c>
      <c r="G62" s="75">
        <f t="shared" si="0"/>
        <v>0.12452134831460675</v>
      </c>
      <c r="H62" s="104">
        <f>H63+H65</f>
        <v>244600</v>
      </c>
      <c r="I62" s="138">
        <f>H62/E62</f>
        <v>0.5496629213483146</v>
      </c>
    </row>
    <row r="63" spans="1:9" ht="12">
      <c r="A63" s="20"/>
      <c r="B63" s="25">
        <v>92601</v>
      </c>
      <c r="C63" s="20"/>
      <c r="D63" s="14" t="s">
        <v>108</v>
      </c>
      <c r="E63" s="15">
        <v>95000</v>
      </c>
      <c r="F63" s="103">
        <f>F64</f>
        <v>55412</v>
      </c>
      <c r="G63" s="76">
        <f t="shared" si="0"/>
        <v>0.5832842105263157</v>
      </c>
      <c r="H63" s="103"/>
      <c r="I63" s="139"/>
    </row>
    <row r="64" spans="1:9" ht="12">
      <c r="A64" s="20"/>
      <c r="B64" s="20"/>
      <c r="C64" s="23">
        <v>2650</v>
      </c>
      <c r="D64" s="14" t="s">
        <v>318</v>
      </c>
      <c r="E64" s="15">
        <v>95000</v>
      </c>
      <c r="F64" s="103">
        <v>55412</v>
      </c>
      <c r="G64" s="76">
        <f t="shared" si="0"/>
        <v>0.5832842105263157</v>
      </c>
      <c r="H64" s="103"/>
      <c r="I64" s="139"/>
    </row>
    <row r="65" spans="1:9" ht="12">
      <c r="A65" s="20"/>
      <c r="B65" s="25">
        <v>92605</v>
      </c>
      <c r="C65" s="20"/>
      <c r="D65" s="14" t="s">
        <v>109</v>
      </c>
      <c r="E65" s="15">
        <v>350000</v>
      </c>
      <c r="F65" s="103"/>
      <c r="G65" s="76"/>
      <c r="H65" s="103">
        <f>H66</f>
        <v>244600</v>
      </c>
      <c r="I65" s="139">
        <f>H65/E65</f>
        <v>0.6988571428571428</v>
      </c>
    </row>
    <row r="66" spans="1:9" ht="12">
      <c r="A66" s="20"/>
      <c r="B66" s="20"/>
      <c r="C66" s="23">
        <v>2820</v>
      </c>
      <c r="D66" s="14" t="s">
        <v>170</v>
      </c>
      <c r="E66" s="15">
        <v>350000</v>
      </c>
      <c r="F66" s="103"/>
      <c r="G66" s="76"/>
      <c r="H66" s="103">
        <v>244600</v>
      </c>
      <c r="I66" s="139">
        <f>H66/E66</f>
        <v>0.6988571428571428</v>
      </c>
    </row>
    <row r="67" spans="1:9" ht="12">
      <c r="A67" s="20"/>
      <c r="B67" s="20"/>
      <c r="C67" s="20"/>
      <c r="D67" s="14" t="s">
        <v>171</v>
      </c>
      <c r="E67" s="16"/>
      <c r="F67" s="103"/>
      <c r="G67" s="76"/>
      <c r="H67" s="103"/>
      <c r="I67" s="139"/>
    </row>
    <row r="68" spans="1:13" ht="12">
      <c r="A68" s="22"/>
      <c r="B68" s="22"/>
      <c r="C68" s="22"/>
      <c r="D68" s="18" t="s">
        <v>125</v>
      </c>
      <c r="E68" s="13">
        <v>2582483</v>
      </c>
      <c r="F68" s="104">
        <f>F4+F11+F15+F27+F36+F44+F48+F62</f>
        <v>591132.44</v>
      </c>
      <c r="G68" s="75">
        <f t="shared" si="0"/>
        <v>0.228900805929797</v>
      </c>
      <c r="H68" s="104">
        <f>H4+H11+H15+H27+H36+H44+H48+H62</f>
        <v>551850.3200000001</v>
      </c>
      <c r="I68" s="138">
        <f>H68/E68</f>
        <v>0.2136898171256113</v>
      </c>
      <c r="M68" s="105"/>
    </row>
  </sheetData>
  <sheetProtection/>
  <mergeCells count="6">
    <mergeCell ref="F1:I1"/>
    <mergeCell ref="A1:A2"/>
    <mergeCell ref="B1:B2"/>
    <mergeCell ref="C1:C2"/>
    <mergeCell ref="D1:D2"/>
    <mergeCell ref="E1:E2"/>
  </mergeCells>
  <printOptions horizontalCentered="1"/>
  <pageMargins left="0.6299212598425197" right="0.3937007874015748" top="0.984251968503937" bottom="0.984251968503937" header="0.5118110236220472" footer="0.5118110236220472"/>
  <pageSetup firstPageNumber="47" useFirstPageNumber="1" horizontalDpi="600" verticalDpi="600" orientation="landscape" paperSize="9" r:id="rId2"/>
  <headerFooter alignWithMargins="0">
    <oddHeader xml:space="preserve">&amp;L&amp;"Arial,Pogrubiony"INFORMACJA O PRZEBIEGU WYKONANIA
BUDŻETU GMINY PACZKÓW ZA I PÓŁROCZE 2010R.&amp;R&amp;8Zał. nr 7
Dotacje  udzielone z budżetu Gminy </oddHead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E2" sqref="E2"/>
    </sheetView>
  </sheetViews>
  <sheetFormatPr defaultColWidth="8.00390625" defaultRowHeight="12.75"/>
  <cols>
    <col min="1" max="1" width="5.140625" style="55" bestFit="1" customWidth="1"/>
    <col min="2" max="2" width="7.7109375" style="55" bestFit="1" customWidth="1"/>
    <col min="3" max="3" width="4.421875" style="55" bestFit="1" customWidth="1"/>
    <col min="4" max="4" width="29.57421875" style="56" customWidth="1"/>
    <col min="5" max="5" width="14.00390625" style="72" customWidth="1"/>
    <col min="6" max="6" width="13.00390625" style="35" customWidth="1"/>
    <col min="7" max="7" width="8.421875" style="35" customWidth="1"/>
    <col min="8" max="8" width="8.00390625" style="56" customWidth="1"/>
    <col min="9" max="9" width="10.421875" style="56" bestFit="1" customWidth="1"/>
    <col min="10" max="16384" width="8.00390625" style="56" customWidth="1"/>
  </cols>
  <sheetData>
    <row r="1" spans="1:7" ht="23.25">
      <c r="A1" s="37" t="s">
        <v>1</v>
      </c>
      <c r="B1" s="37" t="s">
        <v>2</v>
      </c>
      <c r="C1" s="37" t="s">
        <v>154</v>
      </c>
      <c r="D1" s="37" t="s">
        <v>3</v>
      </c>
      <c r="E1" s="54" t="s">
        <v>142</v>
      </c>
      <c r="F1" s="36" t="s">
        <v>292</v>
      </c>
      <c r="G1" s="165" t="s">
        <v>336</v>
      </c>
    </row>
    <row r="2" spans="1:7" ht="12">
      <c r="A2" s="167">
        <v>1</v>
      </c>
      <c r="B2" s="167">
        <v>2</v>
      </c>
      <c r="C2" s="167">
        <v>3</v>
      </c>
      <c r="D2" s="167">
        <v>4</v>
      </c>
      <c r="E2" s="167">
        <v>5</v>
      </c>
      <c r="F2" s="168">
        <v>6</v>
      </c>
      <c r="G2" s="169">
        <v>7</v>
      </c>
    </row>
    <row r="3" spans="1:7" ht="12">
      <c r="A3" s="50">
        <v>750</v>
      </c>
      <c r="B3" s="51"/>
      <c r="C3" s="51"/>
      <c r="D3" s="46" t="s">
        <v>10</v>
      </c>
      <c r="E3" s="47">
        <v>74588</v>
      </c>
      <c r="F3" s="159">
        <f>F4</f>
        <v>34225.14000000001</v>
      </c>
      <c r="G3" s="160">
        <f>F3/E3</f>
        <v>0.45885584812570396</v>
      </c>
    </row>
    <row r="4" spans="1:7" ht="12">
      <c r="A4" s="51"/>
      <c r="B4" s="30">
        <v>75095</v>
      </c>
      <c r="C4" s="51"/>
      <c r="D4" s="44" t="s">
        <v>5</v>
      </c>
      <c r="E4" s="45">
        <v>74588</v>
      </c>
      <c r="F4" s="158">
        <f>F5+F6+F20+F26+F32+F37</f>
        <v>34225.14000000001</v>
      </c>
      <c r="G4" s="161">
        <f>F4/E4</f>
        <v>0.45885584812570396</v>
      </c>
    </row>
    <row r="5" spans="1:7" ht="12">
      <c r="A5" s="51"/>
      <c r="B5" s="51"/>
      <c r="C5" s="52">
        <v>3030</v>
      </c>
      <c r="D5" s="44" t="s">
        <v>132</v>
      </c>
      <c r="E5" s="45">
        <v>28800</v>
      </c>
      <c r="F5" s="158">
        <v>14400</v>
      </c>
      <c r="G5" s="161">
        <f>F5/E5</f>
        <v>0.5</v>
      </c>
    </row>
    <row r="6" spans="1:7" ht="12">
      <c r="A6" s="51"/>
      <c r="B6" s="51"/>
      <c r="C6" s="52">
        <v>4210</v>
      </c>
      <c r="D6" s="44" t="s">
        <v>54</v>
      </c>
      <c r="E6" s="45">
        <v>24844</v>
      </c>
      <c r="F6" s="158">
        <f>SUM(F8:F19)</f>
        <v>11328.120000000003</v>
      </c>
      <c r="G6" s="161">
        <f>F6/E6</f>
        <v>0.45597005313154093</v>
      </c>
    </row>
    <row r="7" spans="1:7" ht="12">
      <c r="A7" s="51"/>
      <c r="B7" s="51"/>
      <c r="C7" s="53"/>
      <c r="D7" s="44" t="s">
        <v>241</v>
      </c>
      <c r="E7" s="48"/>
      <c r="F7" s="158"/>
      <c r="G7" s="161"/>
    </row>
    <row r="8" spans="1:7" ht="12">
      <c r="A8" s="51"/>
      <c r="B8" s="51"/>
      <c r="C8" s="53"/>
      <c r="D8" s="44" t="s">
        <v>242</v>
      </c>
      <c r="E8" s="45">
        <v>117</v>
      </c>
      <c r="F8" s="158">
        <v>116.7</v>
      </c>
      <c r="G8" s="161">
        <f aca="true" t="shared" si="0" ref="G8:G20">F8/E8</f>
        <v>0.9974358974358974</v>
      </c>
    </row>
    <row r="9" spans="1:7" ht="12">
      <c r="A9" s="51"/>
      <c r="B9" s="51"/>
      <c r="C9" s="53"/>
      <c r="D9" s="44" t="s">
        <v>243</v>
      </c>
      <c r="E9" s="45">
        <v>2016</v>
      </c>
      <c r="F9" s="158">
        <v>810.59</v>
      </c>
      <c r="G9" s="161">
        <f t="shared" si="0"/>
        <v>0.402078373015873</v>
      </c>
    </row>
    <row r="10" spans="1:9" ht="12">
      <c r="A10" s="51"/>
      <c r="B10" s="51"/>
      <c r="C10" s="53"/>
      <c r="D10" s="44" t="s">
        <v>244</v>
      </c>
      <c r="E10" s="45">
        <v>2461</v>
      </c>
      <c r="F10" s="158">
        <v>2460.82</v>
      </c>
      <c r="G10" s="161">
        <f t="shared" si="0"/>
        <v>0.9999268590004065</v>
      </c>
      <c r="I10" s="60"/>
    </row>
    <row r="11" spans="1:9" ht="12">
      <c r="A11" s="51"/>
      <c r="B11" s="51"/>
      <c r="C11" s="53"/>
      <c r="D11" s="44" t="s">
        <v>245</v>
      </c>
      <c r="E11" s="45">
        <v>1000</v>
      </c>
      <c r="F11" s="158">
        <v>0</v>
      </c>
      <c r="G11" s="161">
        <f t="shared" si="0"/>
        <v>0</v>
      </c>
      <c r="I11" s="60"/>
    </row>
    <row r="12" spans="1:7" ht="12">
      <c r="A12" s="51"/>
      <c r="B12" s="51"/>
      <c r="C12" s="53"/>
      <c r="D12" s="44" t="s">
        <v>246</v>
      </c>
      <c r="E12" s="45">
        <v>1636</v>
      </c>
      <c r="F12" s="158">
        <v>1127.83</v>
      </c>
      <c r="G12" s="161">
        <f t="shared" si="0"/>
        <v>0.689382640586797</v>
      </c>
    </row>
    <row r="13" spans="1:7" ht="12">
      <c r="A13" s="51"/>
      <c r="B13" s="51"/>
      <c r="C13" s="53"/>
      <c r="D13" s="44" t="s">
        <v>247</v>
      </c>
      <c r="E13" s="45">
        <v>6900</v>
      </c>
      <c r="F13" s="158">
        <v>0</v>
      </c>
      <c r="G13" s="161">
        <f t="shared" si="0"/>
        <v>0</v>
      </c>
    </row>
    <row r="14" spans="1:7" ht="12">
      <c r="A14" s="51"/>
      <c r="B14" s="51"/>
      <c r="C14" s="53"/>
      <c r="D14" s="44" t="s">
        <v>248</v>
      </c>
      <c r="E14" s="45">
        <v>2406</v>
      </c>
      <c r="F14" s="158">
        <v>1633.5</v>
      </c>
      <c r="G14" s="161">
        <f t="shared" si="0"/>
        <v>0.678927680798005</v>
      </c>
    </row>
    <row r="15" spans="1:7" ht="12">
      <c r="A15" s="51"/>
      <c r="B15" s="51"/>
      <c r="C15" s="53"/>
      <c r="D15" s="44" t="s">
        <v>249</v>
      </c>
      <c r="E15" s="45">
        <v>828</v>
      </c>
      <c r="F15" s="158">
        <v>845.22</v>
      </c>
      <c r="G15" s="161">
        <f t="shared" si="0"/>
        <v>1.0207971014492754</v>
      </c>
    </row>
    <row r="16" spans="1:7" ht="12">
      <c r="A16" s="51"/>
      <c r="B16" s="51"/>
      <c r="C16" s="53"/>
      <c r="D16" s="44" t="s">
        <v>250</v>
      </c>
      <c r="E16" s="45">
        <v>72</v>
      </c>
      <c r="F16" s="158">
        <v>106.81</v>
      </c>
      <c r="G16" s="161">
        <f t="shared" si="0"/>
        <v>1.4834722222222223</v>
      </c>
    </row>
    <row r="17" spans="1:7" ht="12">
      <c r="A17" s="51"/>
      <c r="B17" s="51"/>
      <c r="C17" s="53"/>
      <c r="D17" s="44" t="s">
        <v>251</v>
      </c>
      <c r="E17" s="45">
        <v>1904</v>
      </c>
      <c r="F17" s="158">
        <v>1899</v>
      </c>
      <c r="G17" s="161">
        <f t="shared" si="0"/>
        <v>0.9973739495798319</v>
      </c>
    </row>
    <row r="18" spans="1:7" ht="12">
      <c r="A18" s="51"/>
      <c r="B18" s="51"/>
      <c r="C18" s="53"/>
      <c r="D18" s="44" t="s">
        <v>252</v>
      </c>
      <c r="E18" s="45">
        <v>296</v>
      </c>
      <c r="F18" s="158">
        <v>70.12</v>
      </c>
      <c r="G18" s="161">
        <f t="shared" si="0"/>
        <v>0.23689189189189191</v>
      </c>
    </row>
    <row r="19" spans="1:7" ht="12">
      <c r="A19" s="51"/>
      <c r="B19" s="51"/>
      <c r="C19" s="53"/>
      <c r="D19" s="44" t="s">
        <v>253</v>
      </c>
      <c r="E19" s="45">
        <v>2258</v>
      </c>
      <c r="F19" s="158">
        <v>2257.53</v>
      </c>
      <c r="G19" s="161">
        <f t="shared" si="0"/>
        <v>0.9997918511957485</v>
      </c>
    </row>
    <row r="20" spans="1:7" ht="12">
      <c r="A20" s="51"/>
      <c r="B20" s="51"/>
      <c r="C20" s="52">
        <v>4220</v>
      </c>
      <c r="D20" s="44" t="s">
        <v>85</v>
      </c>
      <c r="E20" s="45">
        <v>1887</v>
      </c>
      <c r="F20" s="158">
        <f>SUM(F22:F25)</f>
        <v>199.92</v>
      </c>
      <c r="G20" s="161">
        <f t="shared" si="0"/>
        <v>0.10594594594594593</v>
      </c>
    </row>
    <row r="21" spans="1:7" ht="12">
      <c r="A21" s="51"/>
      <c r="B21" s="51"/>
      <c r="C21" s="53"/>
      <c r="D21" s="44" t="s">
        <v>241</v>
      </c>
      <c r="E21" s="48"/>
      <c r="F21" s="158"/>
      <c r="G21" s="161"/>
    </row>
    <row r="22" spans="1:7" ht="12">
      <c r="A22" s="51"/>
      <c r="B22" s="51"/>
      <c r="C22" s="53"/>
      <c r="D22" s="44" t="s">
        <v>242</v>
      </c>
      <c r="E22" s="45">
        <v>183</v>
      </c>
      <c r="F22" s="158">
        <v>0</v>
      </c>
      <c r="G22" s="161">
        <f>F22/E22</f>
        <v>0</v>
      </c>
    </row>
    <row r="23" spans="1:7" ht="12">
      <c r="A23" s="51"/>
      <c r="B23" s="51"/>
      <c r="C23" s="53"/>
      <c r="D23" s="44" t="s">
        <v>245</v>
      </c>
      <c r="E23" s="45">
        <v>800</v>
      </c>
      <c r="F23" s="158">
        <v>0</v>
      </c>
      <c r="G23" s="161">
        <f>F23/E23</f>
        <v>0</v>
      </c>
    </row>
    <row r="24" spans="1:7" ht="12">
      <c r="A24" s="51"/>
      <c r="B24" s="51"/>
      <c r="C24" s="53"/>
      <c r="D24" s="44" t="s">
        <v>249</v>
      </c>
      <c r="E24" s="45">
        <v>500</v>
      </c>
      <c r="F24" s="158">
        <v>169.92</v>
      </c>
      <c r="G24" s="161">
        <f>F24/E24</f>
        <v>0.33984</v>
      </c>
    </row>
    <row r="25" spans="1:7" ht="12">
      <c r="A25" s="51"/>
      <c r="B25" s="51"/>
      <c r="C25" s="53"/>
      <c r="D25" s="44" t="s">
        <v>252</v>
      </c>
      <c r="E25" s="45">
        <v>404</v>
      </c>
      <c r="F25" s="158">
        <v>30</v>
      </c>
      <c r="G25" s="161">
        <f>F25/E25</f>
        <v>0.07425742574257425</v>
      </c>
    </row>
    <row r="26" spans="1:7" ht="12">
      <c r="A26" s="51"/>
      <c r="B26" s="51"/>
      <c r="C26" s="52">
        <v>4260</v>
      </c>
      <c r="D26" s="44" t="s">
        <v>59</v>
      </c>
      <c r="E26" s="45">
        <f>9760+2910</f>
        <v>12670</v>
      </c>
      <c r="F26" s="158">
        <f>SUM(F28:F31)</f>
        <v>6947.69</v>
      </c>
      <c r="G26" s="161">
        <f>F26/E26</f>
        <v>0.5483575374901342</v>
      </c>
    </row>
    <row r="27" spans="1:7" ht="12">
      <c r="A27" s="51"/>
      <c r="B27" s="51"/>
      <c r="C27" s="53"/>
      <c r="D27" s="44" t="s">
        <v>241</v>
      </c>
      <c r="E27" s="48"/>
      <c r="F27" s="158"/>
      <c r="G27" s="161"/>
    </row>
    <row r="28" spans="1:7" ht="12">
      <c r="A28" s="51"/>
      <c r="B28" s="51"/>
      <c r="C28" s="53"/>
      <c r="D28" s="44" t="s">
        <v>246</v>
      </c>
      <c r="E28" s="45">
        <v>4000</v>
      </c>
      <c r="F28" s="158">
        <v>2385.02</v>
      </c>
      <c r="G28" s="161">
        <f>F28/E28</f>
        <v>0.596255</v>
      </c>
    </row>
    <row r="29" spans="1:7" ht="12">
      <c r="A29" s="51"/>
      <c r="B29" s="51"/>
      <c r="C29" s="53"/>
      <c r="D29" s="44" t="s">
        <v>247</v>
      </c>
      <c r="E29" s="45">
        <v>300</v>
      </c>
      <c r="F29" s="158">
        <v>334.51</v>
      </c>
      <c r="G29" s="161">
        <f>F29/E29</f>
        <v>1.1150333333333333</v>
      </c>
    </row>
    <row r="30" spans="1:7" ht="12">
      <c r="A30" s="51"/>
      <c r="B30" s="51"/>
      <c r="C30" s="53"/>
      <c r="D30" s="44" t="s">
        <v>248</v>
      </c>
      <c r="E30" s="45">
        <v>3450</v>
      </c>
      <c r="F30" s="158">
        <v>0</v>
      </c>
      <c r="G30" s="161">
        <f>F30/E30</f>
        <v>0</v>
      </c>
    </row>
    <row r="31" spans="1:7" ht="12">
      <c r="A31" s="51"/>
      <c r="B31" s="51"/>
      <c r="C31" s="53"/>
      <c r="D31" s="44" t="s">
        <v>251</v>
      </c>
      <c r="E31" s="45">
        <v>2010</v>
      </c>
      <c r="F31" s="158">
        <v>4228.16</v>
      </c>
      <c r="G31" s="161">
        <f>F31/E31</f>
        <v>2.1035621890547263</v>
      </c>
    </row>
    <row r="32" spans="1:7" ht="12">
      <c r="A32" s="51"/>
      <c r="B32" s="51"/>
      <c r="C32" s="52">
        <v>4270</v>
      </c>
      <c r="D32" s="44" t="s">
        <v>58</v>
      </c>
      <c r="E32" s="45">
        <v>2500</v>
      </c>
      <c r="F32" s="158">
        <f>SUM(F34:F36)</f>
        <v>0</v>
      </c>
      <c r="G32" s="161">
        <f>F32/E32</f>
        <v>0</v>
      </c>
    </row>
    <row r="33" spans="1:7" ht="12">
      <c r="A33" s="51"/>
      <c r="B33" s="51"/>
      <c r="C33" s="53"/>
      <c r="D33" s="44" t="s">
        <v>241</v>
      </c>
      <c r="E33" s="48"/>
      <c r="F33" s="158"/>
      <c r="G33" s="161"/>
    </row>
    <row r="34" spans="1:7" ht="12">
      <c r="A34" s="51"/>
      <c r="B34" s="51"/>
      <c r="C34" s="53"/>
      <c r="D34" s="44" t="s">
        <v>245</v>
      </c>
      <c r="E34" s="45">
        <v>1200</v>
      </c>
      <c r="F34" s="158">
        <v>0</v>
      </c>
      <c r="G34" s="161">
        <f>F34/E34</f>
        <v>0</v>
      </c>
    </row>
    <row r="35" spans="1:7" ht="12">
      <c r="A35" s="51"/>
      <c r="B35" s="51"/>
      <c r="C35" s="53"/>
      <c r="D35" s="44" t="s">
        <v>246</v>
      </c>
      <c r="E35" s="45">
        <v>1000</v>
      </c>
      <c r="F35" s="158">
        <v>0</v>
      </c>
      <c r="G35" s="161">
        <f>F35/E35</f>
        <v>0</v>
      </c>
    </row>
    <row r="36" spans="1:7" ht="12">
      <c r="A36" s="51"/>
      <c r="B36" s="51"/>
      <c r="C36" s="51"/>
      <c r="D36" s="44" t="s">
        <v>247</v>
      </c>
      <c r="E36" s="45">
        <v>300</v>
      </c>
      <c r="F36" s="158">
        <v>0</v>
      </c>
      <c r="G36" s="161">
        <f>F36/E36</f>
        <v>0</v>
      </c>
    </row>
    <row r="37" spans="1:7" ht="12">
      <c r="A37" s="51"/>
      <c r="B37" s="51"/>
      <c r="C37" s="52">
        <v>4300</v>
      </c>
      <c r="D37" s="44" t="s">
        <v>52</v>
      </c>
      <c r="E37" s="45">
        <v>6797</v>
      </c>
      <c r="F37" s="158">
        <f>SUM(F39:F48)</f>
        <v>1349.41</v>
      </c>
      <c r="G37" s="161">
        <f>F37/E37</f>
        <v>0.19853023392673239</v>
      </c>
    </row>
    <row r="38" spans="1:7" ht="12">
      <c r="A38" s="51"/>
      <c r="B38" s="51"/>
      <c r="C38" s="53"/>
      <c r="D38" s="44" t="s">
        <v>241</v>
      </c>
      <c r="E38" s="48"/>
      <c r="F38" s="158"/>
      <c r="G38" s="161"/>
    </row>
    <row r="39" spans="1:7" ht="12">
      <c r="A39" s="51"/>
      <c r="B39" s="51"/>
      <c r="C39" s="53"/>
      <c r="D39" s="44" t="s">
        <v>242</v>
      </c>
      <c r="E39" s="45">
        <v>800</v>
      </c>
      <c r="F39" s="158">
        <v>800</v>
      </c>
      <c r="G39" s="161">
        <f aca="true" t="shared" si="1" ref="G39:G49">F39/E39</f>
        <v>1</v>
      </c>
    </row>
    <row r="40" spans="1:7" ht="12">
      <c r="A40" s="51"/>
      <c r="B40" s="51"/>
      <c r="C40" s="53"/>
      <c r="D40" s="44" t="s">
        <v>244</v>
      </c>
      <c r="E40" s="45">
        <v>1099</v>
      </c>
      <c r="F40" s="158">
        <v>20.74</v>
      </c>
      <c r="G40" s="161">
        <f t="shared" si="1"/>
        <v>0.01887170154686078</v>
      </c>
    </row>
    <row r="41" spans="1:7" ht="12">
      <c r="A41" s="51"/>
      <c r="B41" s="51"/>
      <c r="C41" s="53"/>
      <c r="D41" s="44" t="s">
        <v>245</v>
      </c>
      <c r="E41" s="45">
        <v>1500</v>
      </c>
      <c r="F41" s="158">
        <v>0</v>
      </c>
      <c r="G41" s="161">
        <f t="shared" si="1"/>
        <v>0</v>
      </c>
    </row>
    <row r="42" spans="1:7" ht="12">
      <c r="A42" s="51"/>
      <c r="B42" s="51"/>
      <c r="C42" s="53"/>
      <c r="D42" s="44" t="s">
        <v>246</v>
      </c>
      <c r="E42" s="45">
        <v>400</v>
      </c>
      <c r="F42" s="158">
        <v>408.67</v>
      </c>
      <c r="G42" s="161">
        <f t="shared" si="1"/>
        <v>1.021675</v>
      </c>
    </row>
    <row r="43" spans="1:7" ht="12">
      <c r="A43" s="51"/>
      <c r="B43" s="51"/>
      <c r="C43" s="53"/>
      <c r="D43" s="44" t="s">
        <v>247</v>
      </c>
      <c r="E43" s="45">
        <v>1500</v>
      </c>
      <c r="F43" s="158">
        <v>0</v>
      </c>
      <c r="G43" s="161">
        <f t="shared" si="1"/>
        <v>0</v>
      </c>
    </row>
    <row r="44" spans="1:7" ht="12">
      <c r="A44" s="51"/>
      <c r="B44" s="51"/>
      <c r="C44" s="53"/>
      <c r="D44" s="44" t="s">
        <v>249</v>
      </c>
      <c r="E44" s="45">
        <v>240</v>
      </c>
      <c r="F44" s="158">
        <v>0</v>
      </c>
      <c r="G44" s="161">
        <f t="shared" si="1"/>
        <v>0</v>
      </c>
    </row>
    <row r="45" spans="1:7" ht="12">
      <c r="A45" s="51"/>
      <c r="B45" s="51"/>
      <c r="C45" s="53"/>
      <c r="D45" s="44" t="s">
        <v>250</v>
      </c>
      <c r="E45" s="45">
        <v>500</v>
      </c>
      <c r="F45" s="158">
        <v>0</v>
      </c>
      <c r="G45" s="161">
        <f t="shared" si="1"/>
        <v>0</v>
      </c>
    </row>
    <row r="46" spans="1:7" ht="12">
      <c r="A46" s="51"/>
      <c r="B46" s="51"/>
      <c r="C46" s="53"/>
      <c r="D46" s="44" t="s">
        <v>251</v>
      </c>
      <c r="E46" s="45">
        <v>200</v>
      </c>
      <c r="F46" s="158">
        <v>0</v>
      </c>
      <c r="G46" s="161">
        <f t="shared" si="1"/>
        <v>0</v>
      </c>
    </row>
    <row r="47" spans="1:7" ht="12">
      <c r="A47" s="51"/>
      <c r="B47" s="51"/>
      <c r="C47" s="53"/>
      <c r="D47" s="44" t="s">
        <v>252</v>
      </c>
      <c r="E47" s="45">
        <v>0</v>
      </c>
      <c r="F47" s="158">
        <v>0</v>
      </c>
      <c r="G47" s="161" t="s">
        <v>340</v>
      </c>
    </row>
    <row r="48" spans="1:7" ht="12">
      <c r="A48" s="51"/>
      <c r="B48" s="51"/>
      <c r="C48" s="53"/>
      <c r="D48" s="44" t="s">
        <v>253</v>
      </c>
      <c r="E48" s="45">
        <v>558</v>
      </c>
      <c r="F48" s="158">
        <v>120</v>
      </c>
      <c r="G48" s="161">
        <f t="shared" si="1"/>
        <v>0.21505376344086022</v>
      </c>
    </row>
    <row r="49" spans="1:7" ht="12">
      <c r="A49" s="51"/>
      <c r="B49" s="51"/>
      <c r="C49" s="51"/>
      <c r="D49" s="49" t="s">
        <v>125</v>
      </c>
      <c r="E49" s="47">
        <v>74588</v>
      </c>
      <c r="F49" s="159">
        <f>F3</f>
        <v>34225.14000000001</v>
      </c>
      <c r="G49" s="160">
        <f t="shared" si="1"/>
        <v>0.45885584812570396</v>
      </c>
    </row>
    <row r="50" ht="12">
      <c r="G50" s="193"/>
    </row>
    <row r="51" ht="12">
      <c r="G51" s="193"/>
    </row>
  </sheetData>
  <sheetProtection/>
  <printOptions horizontalCentered="1"/>
  <pageMargins left="0.7086614173228347" right="0.7086614173228347" top="1.141732283464567" bottom="0.984251968503937" header="0.5118110236220472" footer="0.5118110236220472"/>
  <pageSetup firstPageNumber="49" useFirstPageNumber="1" horizontalDpi="600" verticalDpi="600" orientation="portrait" paperSize="9" r:id="rId2"/>
  <headerFooter alignWithMargins="0">
    <oddHeader>&amp;L&amp;"Arial,Pogrubiony"INFORMACJA O PRZEBIEGU WYKONANIA
BUDŻETU GMINY PACZKÓW ZA I PÓŁROCZE 2010R.&amp;R&amp;8Zał. nr 8
Środki wydatkowane prze jednostki pomocnicze</oddHead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2"/>
    </sheetView>
  </sheetViews>
  <sheetFormatPr defaultColWidth="9.140625" defaultRowHeight="12.75"/>
  <cols>
    <col min="1" max="1" width="7.140625" style="11" customWidth="1"/>
    <col min="2" max="2" width="8.57421875" style="11" customWidth="1"/>
    <col min="3" max="3" width="5.140625" style="11" customWidth="1"/>
    <col min="4" max="4" width="33.28125" style="11" customWidth="1"/>
    <col min="5" max="5" width="15.00390625" style="11" customWidth="1"/>
    <col min="6" max="6" width="11.140625" style="11" customWidth="1"/>
    <col min="7" max="16384" width="9.140625" style="11" customWidth="1"/>
  </cols>
  <sheetData>
    <row r="1" spans="1:7" ht="23.25">
      <c r="A1" s="37" t="s">
        <v>1</v>
      </c>
      <c r="B1" s="37" t="s">
        <v>2</v>
      </c>
      <c r="C1" s="37" t="s">
        <v>154</v>
      </c>
      <c r="D1" s="37" t="s">
        <v>3</v>
      </c>
      <c r="E1" s="54" t="s">
        <v>142</v>
      </c>
      <c r="F1" s="36" t="s">
        <v>292</v>
      </c>
      <c r="G1" s="165" t="s">
        <v>336</v>
      </c>
    </row>
    <row r="2" spans="1:7" ht="12">
      <c r="A2" s="167">
        <v>1</v>
      </c>
      <c r="B2" s="167">
        <v>2</v>
      </c>
      <c r="C2" s="167">
        <v>3</v>
      </c>
      <c r="D2" s="167">
        <v>4</v>
      </c>
      <c r="E2" s="167">
        <v>5</v>
      </c>
      <c r="F2" s="168">
        <v>6</v>
      </c>
      <c r="G2" s="169">
        <v>7</v>
      </c>
    </row>
    <row r="3" spans="1:7" ht="12">
      <c r="A3" s="24">
        <v>900</v>
      </c>
      <c r="B3" s="20"/>
      <c r="C3" s="20"/>
      <c r="D3" s="12" t="s">
        <v>30</v>
      </c>
      <c r="E3" s="13">
        <v>400</v>
      </c>
      <c r="F3" s="100">
        <f>F4</f>
        <v>0</v>
      </c>
      <c r="G3" s="209">
        <f>F3/E3</f>
        <v>0</v>
      </c>
    </row>
    <row r="4" spans="1:7" ht="12">
      <c r="A4" s="20"/>
      <c r="B4" s="25">
        <v>90004</v>
      </c>
      <c r="C4" s="20"/>
      <c r="D4" s="14" t="s">
        <v>98</v>
      </c>
      <c r="E4" s="15">
        <v>400</v>
      </c>
      <c r="F4" s="17">
        <f>F5</f>
        <v>0</v>
      </c>
      <c r="G4" s="210">
        <f>F4/E4</f>
        <v>0</v>
      </c>
    </row>
    <row r="5" spans="1:7" ht="12">
      <c r="A5" s="20"/>
      <c r="B5" s="20"/>
      <c r="C5" s="23">
        <v>4210</v>
      </c>
      <c r="D5" s="14" t="s">
        <v>54</v>
      </c>
      <c r="E5" s="15">
        <v>400</v>
      </c>
      <c r="F5" s="17">
        <v>0</v>
      </c>
      <c r="G5" s="210">
        <f>F5/E5</f>
        <v>0</v>
      </c>
    </row>
    <row r="6" spans="1:7" ht="12">
      <c r="A6" s="20"/>
      <c r="B6" s="20"/>
      <c r="C6" s="22"/>
      <c r="D6" s="14" t="s">
        <v>241</v>
      </c>
      <c r="E6" s="16"/>
      <c r="F6" s="17"/>
      <c r="G6" s="210"/>
    </row>
    <row r="7" spans="1:7" ht="12">
      <c r="A7" s="20"/>
      <c r="B7" s="20"/>
      <c r="C7" s="20"/>
      <c r="D7" s="14" t="s">
        <v>243</v>
      </c>
      <c r="E7" s="15">
        <v>400</v>
      </c>
      <c r="F7" s="17">
        <v>0</v>
      </c>
      <c r="G7" s="210">
        <f>F7/E7</f>
        <v>0</v>
      </c>
    </row>
    <row r="8" spans="1:7" ht="12">
      <c r="A8" s="24">
        <v>921</v>
      </c>
      <c r="B8" s="20"/>
      <c r="C8" s="20"/>
      <c r="D8" s="12" t="s">
        <v>101</v>
      </c>
      <c r="E8" s="13">
        <v>118470</v>
      </c>
      <c r="F8" s="100">
        <f>F9+F22</f>
        <v>34595.2</v>
      </c>
      <c r="G8" s="209">
        <f>F8/E8</f>
        <v>0.29201654427281165</v>
      </c>
    </row>
    <row r="9" spans="1:7" ht="12">
      <c r="A9" s="20"/>
      <c r="B9" s="25">
        <v>92105</v>
      </c>
      <c r="C9" s="20"/>
      <c r="D9" s="14" t="s">
        <v>104</v>
      </c>
      <c r="E9" s="15">
        <v>49858</v>
      </c>
      <c r="F9" s="17">
        <f>F10+F15</f>
        <v>4189.25</v>
      </c>
      <c r="G9" s="210">
        <f>F9/E9</f>
        <v>0.08402362710096675</v>
      </c>
    </row>
    <row r="10" spans="1:7" ht="12">
      <c r="A10" s="20"/>
      <c r="B10" s="20"/>
      <c r="C10" s="23">
        <v>4210</v>
      </c>
      <c r="D10" s="14" t="s">
        <v>54</v>
      </c>
      <c r="E10" s="15">
        <v>6858</v>
      </c>
      <c r="F10" s="17">
        <f>SUM(F12:F14)</f>
        <v>993.22</v>
      </c>
      <c r="G10" s="210">
        <f>F10/E10</f>
        <v>0.14482648002333043</v>
      </c>
    </row>
    <row r="11" spans="1:7" ht="12">
      <c r="A11" s="20"/>
      <c r="B11" s="20"/>
      <c r="C11" s="22"/>
      <c r="D11" s="14" t="s">
        <v>241</v>
      </c>
      <c r="E11" s="16"/>
      <c r="F11" s="17"/>
      <c r="G11" s="210"/>
    </row>
    <row r="12" spans="1:7" ht="12">
      <c r="A12" s="20"/>
      <c r="B12" s="20"/>
      <c r="C12" s="22"/>
      <c r="D12" s="14" t="s">
        <v>244</v>
      </c>
      <c r="E12" s="15">
        <v>4487</v>
      </c>
      <c r="F12" s="17">
        <v>0</v>
      </c>
      <c r="G12" s="210">
        <f>F12/E12</f>
        <v>0</v>
      </c>
    </row>
    <row r="13" spans="1:7" ht="12">
      <c r="A13" s="20"/>
      <c r="B13" s="20"/>
      <c r="C13" s="22"/>
      <c r="D13" s="14" t="s">
        <v>246</v>
      </c>
      <c r="E13" s="15">
        <v>1000</v>
      </c>
      <c r="F13" s="17">
        <v>993.22</v>
      </c>
      <c r="G13" s="210">
        <f>F13/E13</f>
        <v>0.99322</v>
      </c>
    </row>
    <row r="14" spans="1:7" ht="12">
      <c r="A14" s="20"/>
      <c r="B14" s="20"/>
      <c r="C14" s="20"/>
      <c r="D14" s="14" t="s">
        <v>248</v>
      </c>
      <c r="E14" s="15">
        <v>1371</v>
      </c>
      <c r="F14" s="17">
        <v>0</v>
      </c>
      <c r="G14" s="210">
        <f>F14/E14</f>
        <v>0</v>
      </c>
    </row>
    <row r="15" spans="1:7" ht="12">
      <c r="A15" s="20"/>
      <c r="B15" s="20"/>
      <c r="C15" s="23">
        <v>6050</v>
      </c>
      <c r="D15" s="14" t="s">
        <v>57</v>
      </c>
      <c r="E15" s="15">
        <v>43000</v>
      </c>
      <c r="F15" s="17">
        <f>SUM(F17:F21)</f>
        <v>3196.03</v>
      </c>
      <c r="G15" s="210">
        <f>F15/E15</f>
        <v>0.07432627906976745</v>
      </c>
    </row>
    <row r="16" spans="1:7" ht="12">
      <c r="A16" s="20"/>
      <c r="B16" s="20"/>
      <c r="C16" s="22"/>
      <c r="D16" s="14" t="s">
        <v>241</v>
      </c>
      <c r="E16" s="16"/>
      <c r="F16" s="17"/>
      <c r="G16" s="210"/>
    </row>
    <row r="17" spans="1:7" ht="12">
      <c r="A17" s="20"/>
      <c r="B17" s="20"/>
      <c r="C17" s="22"/>
      <c r="D17" s="14" t="s">
        <v>244</v>
      </c>
      <c r="E17" s="15">
        <v>9000</v>
      </c>
      <c r="F17" s="17">
        <v>0</v>
      </c>
      <c r="G17" s="210">
        <f aca="true" t="shared" si="0" ref="G17:G23">F17/E17</f>
        <v>0</v>
      </c>
    </row>
    <row r="18" spans="1:7" ht="12">
      <c r="A18" s="20"/>
      <c r="B18" s="20"/>
      <c r="C18" s="22"/>
      <c r="D18" s="14" t="s">
        <v>246</v>
      </c>
      <c r="E18" s="15">
        <v>6000</v>
      </c>
      <c r="F18" s="17">
        <v>3196.03</v>
      </c>
      <c r="G18" s="210">
        <f t="shared" si="0"/>
        <v>0.5326716666666667</v>
      </c>
    </row>
    <row r="19" spans="1:7" ht="12">
      <c r="A19" s="20"/>
      <c r="B19" s="20"/>
      <c r="C19" s="22"/>
      <c r="D19" s="14" t="s">
        <v>248</v>
      </c>
      <c r="E19" s="15">
        <v>7000</v>
      </c>
      <c r="F19" s="17">
        <v>0</v>
      </c>
      <c r="G19" s="210">
        <f t="shared" si="0"/>
        <v>0</v>
      </c>
    </row>
    <row r="20" spans="1:7" ht="12">
      <c r="A20" s="20"/>
      <c r="B20" s="20"/>
      <c r="C20" s="22"/>
      <c r="D20" s="14" t="s">
        <v>251</v>
      </c>
      <c r="E20" s="15">
        <v>10000</v>
      </c>
      <c r="F20" s="17">
        <v>0</v>
      </c>
      <c r="G20" s="210">
        <f t="shared" si="0"/>
        <v>0</v>
      </c>
    </row>
    <row r="21" spans="1:7" ht="12">
      <c r="A21" s="20"/>
      <c r="B21" s="20"/>
      <c r="C21" s="22"/>
      <c r="D21" s="14" t="s">
        <v>253</v>
      </c>
      <c r="E21" s="15">
        <v>11000</v>
      </c>
      <c r="F21" s="17">
        <v>0</v>
      </c>
      <c r="G21" s="210">
        <f t="shared" si="0"/>
        <v>0</v>
      </c>
    </row>
    <row r="22" spans="1:7" ht="12">
      <c r="A22" s="20"/>
      <c r="B22" s="25">
        <v>92109</v>
      </c>
      <c r="C22" s="20"/>
      <c r="D22" s="14" t="s">
        <v>105</v>
      </c>
      <c r="E22" s="15">
        <v>68612</v>
      </c>
      <c r="F22" s="17">
        <f>F23+F29+F32</f>
        <v>30405.95</v>
      </c>
      <c r="G22" s="210">
        <f t="shared" si="0"/>
        <v>0.4431579024077421</v>
      </c>
    </row>
    <row r="23" spans="1:7" ht="12">
      <c r="A23" s="20"/>
      <c r="B23" s="20"/>
      <c r="C23" s="23">
        <v>4210</v>
      </c>
      <c r="D23" s="14" t="s">
        <v>54</v>
      </c>
      <c r="E23" s="15">
        <v>33136</v>
      </c>
      <c r="F23" s="17">
        <f>SUM(F25:F28)</f>
        <v>1385.86</v>
      </c>
      <c r="G23" s="210">
        <f t="shared" si="0"/>
        <v>0.04182339449541284</v>
      </c>
    </row>
    <row r="24" spans="1:7" ht="12">
      <c r="A24" s="20"/>
      <c r="B24" s="20"/>
      <c r="C24" s="22"/>
      <c r="D24" s="14" t="s">
        <v>241</v>
      </c>
      <c r="E24" s="16"/>
      <c r="F24" s="17"/>
      <c r="G24" s="210"/>
    </row>
    <row r="25" spans="1:7" ht="12">
      <c r="A25" s="20"/>
      <c r="B25" s="20"/>
      <c r="C25" s="22"/>
      <c r="D25" s="14" t="s">
        <v>243</v>
      </c>
      <c r="E25" s="15">
        <v>4775</v>
      </c>
      <c r="F25" s="17">
        <v>1385.86</v>
      </c>
      <c r="G25" s="210">
        <f>F25/E25</f>
        <v>0.29023246073298425</v>
      </c>
    </row>
    <row r="26" spans="1:7" ht="12">
      <c r="A26" s="20"/>
      <c r="B26" s="20"/>
      <c r="C26" s="22"/>
      <c r="D26" s="14" t="s">
        <v>249</v>
      </c>
      <c r="E26" s="15">
        <v>2500</v>
      </c>
      <c r="F26" s="17">
        <v>0</v>
      </c>
      <c r="G26" s="210">
        <f>F26/E26</f>
        <v>0</v>
      </c>
    </row>
    <row r="27" spans="1:7" ht="12">
      <c r="A27" s="20"/>
      <c r="B27" s="20"/>
      <c r="C27" s="22"/>
      <c r="D27" s="14" t="s">
        <v>250</v>
      </c>
      <c r="E27" s="15">
        <v>18037</v>
      </c>
      <c r="F27" s="17">
        <v>0</v>
      </c>
      <c r="G27" s="210">
        <f>F27/E27</f>
        <v>0</v>
      </c>
    </row>
    <row r="28" spans="1:7" ht="12">
      <c r="A28" s="20"/>
      <c r="B28" s="20"/>
      <c r="C28" s="22"/>
      <c r="D28" s="14" t="s">
        <v>252</v>
      </c>
      <c r="E28" s="15">
        <v>7824</v>
      </c>
      <c r="F28" s="17">
        <v>0</v>
      </c>
      <c r="G28" s="210">
        <f>F28/E28</f>
        <v>0</v>
      </c>
    </row>
    <row r="29" spans="1:7" ht="12">
      <c r="A29" s="20"/>
      <c r="B29" s="20"/>
      <c r="C29" s="23">
        <v>4300</v>
      </c>
      <c r="D29" s="14" t="s">
        <v>52</v>
      </c>
      <c r="E29" s="15">
        <v>3500</v>
      </c>
      <c r="F29" s="17">
        <f>SUM(F31)</f>
        <v>0</v>
      </c>
      <c r="G29" s="210">
        <f>F29/E29</f>
        <v>0</v>
      </c>
    </row>
    <row r="30" spans="1:7" ht="12">
      <c r="A30" s="20"/>
      <c r="B30" s="20"/>
      <c r="C30" s="22"/>
      <c r="D30" s="14" t="s">
        <v>241</v>
      </c>
      <c r="E30" s="16"/>
      <c r="F30" s="17"/>
      <c r="G30" s="210"/>
    </row>
    <row r="31" spans="1:7" ht="12">
      <c r="A31" s="20"/>
      <c r="B31" s="20"/>
      <c r="C31" s="20"/>
      <c r="D31" s="14" t="s">
        <v>252</v>
      </c>
      <c r="E31" s="15">
        <v>3500</v>
      </c>
      <c r="F31" s="17">
        <v>0</v>
      </c>
      <c r="G31" s="210">
        <f>F31/E31</f>
        <v>0</v>
      </c>
    </row>
    <row r="32" spans="1:7" ht="12">
      <c r="A32" s="20"/>
      <c r="B32" s="20"/>
      <c r="C32" s="23">
        <v>6050</v>
      </c>
      <c r="D32" s="14" t="s">
        <v>57</v>
      </c>
      <c r="E32" s="15">
        <v>31976</v>
      </c>
      <c r="F32" s="17">
        <f>SUM(F34:F35)</f>
        <v>29020.09</v>
      </c>
      <c r="G32" s="210">
        <f>F32/E32</f>
        <v>0.9075584813610208</v>
      </c>
    </row>
    <row r="33" spans="1:7" ht="12">
      <c r="A33" s="20"/>
      <c r="B33" s="20"/>
      <c r="C33" s="22"/>
      <c r="D33" s="14" t="s">
        <v>241</v>
      </c>
      <c r="E33" s="16"/>
      <c r="F33" s="17"/>
      <c r="G33" s="210"/>
    </row>
    <row r="34" spans="1:7" ht="12">
      <c r="A34" s="20"/>
      <c r="B34" s="20"/>
      <c r="C34" s="22"/>
      <c r="D34" s="14" t="s">
        <v>245</v>
      </c>
      <c r="E34" s="15">
        <v>20200</v>
      </c>
      <c r="F34" s="17">
        <v>20200</v>
      </c>
      <c r="G34" s="210">
        <f>F34/E34</f>
        <v>1</v>
      </c>
    </row>
    <row r="35" spans="1:7" ht="12">
      <c r="A35" s="20"/>
      <c r="B35" s="20"/>
      <c r="C35" s="20"/>
      <c r="D35" s="14" t="s">
        <v>249</v>
      </c>
      <c r="E35" s="15">
        <v>11776</v>
      </c>
      <c r="F35" s="17">
        <v>8820.09</v>
      </c>
      <c r="G35" s="210">
        <f>F35/E35</f>
        <v>0.748988620923913</v>
      </c>
    </row>
    <row r="36" spans="1:7" ht="12">
      <c r="A36" s="24">
        <v>926</v>
      </c>
      <c r="B36" s="20"/>
      <c r="C36" s="20"/>
      <c r="D36" s="12" t="s">
        <v>107</v>
      </c>
      <c r="E36" s="13">
        <v>29686</v>
      </c>
      <c r="F36" s="100">
        <f>F37+F42</f>
        <v>5535</v>
      </c>
      <c r="G36" s="209">
        <f>F36/E36</f>
        <v>0.1864515259718386</v>
      </c>
    </row>
    <row r="37" spans="1:7" ht="12">
      <c r="A37" s="20"/>
      <c r="B37" s="25">
        <v>92601</v>
      </c>
      <c r="C37" s="20"/>
      <c r="D37" s="14" t="s">
        <v>108</v>
      </c>
      <c r="E37" s="15">
        <v>18106</v>
      </c>
      <c r="F37" s="17">
        <f>F38</f>
        <v>0</v>
      </c>
      <c r="G37" s="210">
        <f>F37/E37</f>
        <v>0</v>
      </c>
    </row>
    <row r="38" spans="1:7" ht="12">
      <c r="A38" s="20"/>
      <c r="B38" s="20"/>
      <c r="C38" s="23">
        <v>6050</v>
      </c>
      <c r="D38" s="14" t="s">
        <v>57</v>
      </c>
      <c r="E38" s="15">
        <v>18106</v>
      </c>
      <c r="F38" s="17">
        <f>SUM(F40:F41)</f>
        <v>0</v>
      </c>
      <c r="G38" s="210">
        <f>F38/E38</f>
        <v>0</v>
      </c>
    </row>
    <row r="39" spans="1:7" ht="12">
      <c r="A39" s="20"/>
      <c r="B39" s="20"/>
      <c r="C39" s="22"/>
      <c r="D39" s="14" t="s">
        <v>241</v>
      </c>
      <c r="E39" s="16"/>
      <c r="F39" s="17"/>
      <c r="G39" s="210"/>
    </row>
    <row r="40" spans="1:7" ht="12">
      <c r="A40" s="20"/>
      <c r="B40" s="20"/>
      <c r="C40" s="22"/>
      <c r="D40" s="14" t="s">
        <v>242</v>
      </c>
      <c r="E40" s="15">
        <v>14801</v>
      </c>
      <c r="F40" s="17">
        <v>0</v>
      </c>
      <c r="G40" s="210">
        <f>F40/E40</f>
        <v>0</v>
      </c>
    </row>
    <row r="41" spans="1:7" ht="12">
      <c r="A41" s="20"/>
      <c r="B41" s="20"/>
      <c r="C41" s="20"/>
      <c r="D41" s="14" t="s">
        <v>251</v>
      </c>
      <c r="E41" s="15">
        <v>3305</v>
      </c>
      <c r="F41" s="17">
        <v>0</v>
      </c>
      <c r="G41" s="210">
        <f>F41/E41</f>
        <v>0</v>
      </c>
    </row>
    <row r="42" spans="1:7" ht="12">
      <c r="A42" s="20"/>
      <c r="B42" s="25">
        <v>92605</v>
      </c>
      <c r="C42" s="20"/>
      <c r="D42" s="14" t="s">
        <v>109</v>
      </c>
      <c r="E42" s="15">
        <v>11580</v>
      </c>
      <c r="F42" s="17">
        <f>F43+F49</f>
        <v>5535</v>
      </c>
      <c r="G42" s="210">
        <f>F42/E42</f>
        <v>0.47797927461139894</v>
      </c>
    </row>
    <row r="43" spans="1:7" ht="12">
      <c r="A43" s="20"/>
      <c r="B43" s="20"/>
      <c r="C43" s="23">
        <v>4210</v>
      </c>
      <c r="D43" s="14" t="s">
        <v>54</v>
      </c>
      <c r="E43" s="15">
        <v>8080</v>
      </c>
      <c r="F43" s="17">
        <f>SUM(F45:F48)</f>
        <v>5535</v>
      </c>
      <c r="G43" s="210">
        <f>F43/E43</f>
        <v>0.6850247524752475</v>
      </c>
    </row>
    <row r="44" spans="1:7" ht="12">
      <c r="A44" s="20"/>
      <c r="B44" s="20"/>
      <c r="C44" s="22"/>
      <c r="D44" s="14" t="s">
        <v>241</v>
      </c>
      <c r="E44" s="16"/>
      <c r="F44" s="17"/>
      <c r="G44" s="210"/>
    </row>
    <row r="45" spans="1:7" ht="12">
      <c r="A45" s="20"/>
      <c r="B45" s="20"/>
      <c r="C45" s="22"/>
      <c r="D45" s="14" t="s">
        <v>243</v>
      </c>
      <c r="E45" s="15">
        <v>2300</v>
      </c>
      <c r="F45" s="17">
        <v>0</v>
      </c>
      <c r="G45" s="210">
        <f>F45/E45</f>
        <v>0</v>
      </c>
    </row>
    <row r="46" spans="1:7" ht="12">
      <c r="A46" s="20"/>
      <c r="B46" s="20"/>
      <c r="C46" s="22"/>
      <c r="D46" s="14" t="s">
        <v>244</v>
      </c>
      <c r="E46" s="15">
        <v>0</v>
      </c>
      <c r="F46" s="17">
        <v>0</v>
      </c>
      <c r="G46" s="211" t="s">
        <v>340</v>
      </c>
    </row>
    <row r="47" spans="1:7" ht="12">
      <c r="A47" s="20"/>
      <c r="B47" s="20"/>
      <c r="C47" s="22"/>
      <c r="D47" s="14" t="s">
        <v>246</v>
      </c>
      <c r="E47" s="15">
        <v>3500</v>
      </c>
      <c r="F47" s="17">
        <v>3500</v>
      </c>
      <c r="G47" s="210">
        <f>F47/E47</f>
        <v>1</v>
      </c>
    </row>
    <row r="48" spans="1:7" ht="12">
      <c r="A48" s="20"/>
      <c r="B48" s="20"/>
      <c r="C48" s="22"/>
      <c r="D48" s="14" t="s">
        <v>247</v>
      </c>
      <c r="E48" s="15">
        <v>2280</v>
      </c>
      <c r="F48" s="17">
        <v>2035</v>
      </c>
      <c r="G48" s="210">
        <f>F48/E48</f>
        <v>0.8925438596491229</v>
      </c>
    </row>
    <row r="49" spans="1:7" ht="12">
      <c r="A49" s="20"/>
      <c r="B49" s="20"/>
      <c r="C49" s="23">
        <v>6050</v>
      </c>
      <c r="D49" s="14" t="s">
        <v>57</v>
      </c>
      <c r="E49" s="15">
        <v>3500</v>
      </c>
      <c r="F49" s="17">
        <f>F51</f>
        <v>0</v>
      </c>
      <c r="G49" s="210">
        <f>F49/E49</f>
        <v>0</v>
      </c>
    </row>
    <row r="50" spans="1:7" ht="12">
      <c r="A50" s="20"/>
      <c r="B50" s="20"/>
      <c r="C50" s="22"/>
      <c r="D50" s="14" t="s">
        <v>241</v>
      </c>
      <c r="E50" s="16"/>
      <c r="F50" s="17"/>
      <c r="G50" s="210"/>
    </row>
    <row r="51" spans="1:7" ht="12">
      <c r="A51" s="20"/>
      <c r="B51" s="20"/>
      <c r="C51" s="20"/>
      <c r="D51" s="14" t="s">
        <v>247</v>
      </c>
      <c r="E51" s="15">
        <v>3500</v>
      </c>
      <c r="F51" s="17">
        <v>0</v>
      </c>
      <c r="G51" s="210">
        <f>F51/E51</f>
        <v>0</v>
      </c>
    </row>
    <row r="52" spans="1:7" ht="17.25" customHeight="1">
      <c r="A52" s="259" t="s">
        <v>125</v>
      </c>
      <c r="B52" s="260"/>
      <c r="C52" s="260"/>
      <c r="D52" s="261"/>
      <c r="E52" s="54">
        <v>148556</v>
      </c>
      <c r="F52" s="99">
        <f>F3+F8+F36</f>
        <v>40130.2</v>
      </c>
      <c r="G52" s="209">
        <f>F52/E52</f>
        <v>0.2701351678828186</v>
      </c>
    </row>
  </sheetData>
  <sheetProtection/>
  <mergeCells count="1">
    <mergeCell ref="A52:D52"/>
  </mergeCells>
  <printOptions horizontalCentered="1"/>
  <pageMargins left="0.4724409448818898" right="0.7086614173228347" top="1.299212598425197" bottom="0.7480314960629921" header="0.7086614173228347" footer="0.31496062992125984"/>
  <pageSetup firstPageNumber="50" useFirstPageNumber="1" horizontalDpi="600" verticalDpi="600" orientation="portrait" paperSize="9" r:id="rId2"/>
  <headerFooter>
    <oddHeader>&amp;L&amp;"Arial,Pogrubiony"INFORMACJA O PRZEBIEGU WYKONANIA
BUDŻETU GMINY PACZKÓW ZA I PÓŁROCZE 2010R.&amp;R&amp;8Zał. nr 9
Wydatki jednostek pomocniczych w
ramach Funduszu Sołeckiego</oddHeader>
    <oddFooter>&amp;C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Skarbnik</cp:lastModifiedBy>
  <cp:lastPrinted>2010-08-27T13:16:54Z</cp:lastPrinted>
  <dcterms:created xsi:type="dcterms:W3CDTF">2005-01-26T07:18:18Z</dcterms:created>
  <dcterms:modified xsi:type="dcterms:W3CDTF">2010-08-27T13:17:24Z</dcterms:modified>
  <cp:category/>
  <cp:version/>
  <cp:contentType/>
  <cp:contentStatus/>
</cp:coreProperties>
</file>