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00" windowHeight="7080" activeTab="1"/>
  </bookViews>
  <sheets>
    <sheet name="PRL" sheetId="1" r:id="rId1"/>
    <sheet name="WP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<sst xmlns="http://schemas.openxmlformats.org/spreadsheetml/2006/main" count="247" uniqueCount="95">
  <si>
    <r>
      <t xml:space="preserve">Budowa hali sportowej </t>
    </r>
    <r>
      <rPr>
        <b/>
        <sz val="11"/>
        <rFont val="Arial"/>
        <family val="2"/>
      </rPr>
      <t>cz. II</t>
    </r>
  </si>
  <si>
    <t>Rozbudowa i renowacja cmentarzy w Wilamowej i Paczkowie</t>
  </si>
  <si>
    <r>
      <t xml:space="preserve">Budowa i rozbudowa ulic: Konopnickiej, Kochanowskiego, Reymonta, Norwida, etc.  </t>
    </r>
    <r>
      <rPr>
        <b/>
        <sz val="11"/>
        <rFont val="Arial"/>
        <family val="2"/>
      </rPr>
      <t>cz. I</t>
    </r>
  </si>
  <si>
    <t>Odnowa wsi  - świetlica w Ujeźdżcu</t>
  </si>
  <si>
    <t>Budowa drogi do oczyszczalni ścieków</t>
  </si>
  <si>
    <t>targowisko</t>
  </si>
  <si>
    <t>kanalizacja</t>
  </si>
  <si>
    <t>modernizacja oświetlena w gminie</t>
  </si>
  <si>
    <t>OGÓŁEM 2005</t>
  </si>
  <si>
    <t>Budowa hali sportowej</t>
  </si>
  <si>
    <r>
      <t xml:space="preserve">Budowa targowiska wraz z całą infrastrukturą </t>
    </r>
    <r>
      <rPr>
        <b/>
        <sz val="11"/>
        <rFont val="Arial"/>
        <family val="2"/>
      </rPr>
      <t>cz. II</t>
    </r>
  </si>
  <si>
    <t>OGÓŁEM 2006</t>
  </si>
  <si>
    <t>Likwidacja niskiej emisji</t>
  </si>
  <si>
    <r>
      <t xml:space="preserve">Budowa targowiska wraz z całą infrastrukturą </t>
    </r>
    <r>
      <rPr>
        <b/>
        <sz val="11"/>
        <rFont val="Arial"/>
        <family val="2"/>
      </rPr>
      <t>cz. III</t>
    </r>
  </si>
  <si>
    <t>Ogółem 2007</t>
  </si>
  <si>
    <t>Budowa sieci kanalizacji sanitarnej w miejscowości Kozielno</t>
  </si>
  <si>
    <t xml:space="preserve">Renowacja, konserwacja i ekspozycja świetlna zabytkowych zabudowań w mieście (w tym: stopniowa wymiana pokryć dachowych, stopniowe malowanie elewacji, renowacja baszt i murów obronnych, oświetlenie wieży kościelnej i baszt oraz remont Ratusza) </t>
  </si>
  <si>
    <t>Rozbudowa i renowacja cmentarzy w Wilamowej i Paczkowie</t>
  </si>
  <si>
    <t>Ogółem 2008</t>
  </si>
  <si>
    <r>
      <t xml:space="preserve">Renowacja, konserwacja i ekspozycja świetlna zabytkowych zabudowań w mieście (w tym: stopniowa wymiana pokryć dachowych, stopniowe malowanie elewacji, renowacja baszt i murów obronnych, oświetlenie wieży kościelnej i baszt oraz remont Ratusza) </t>
    </r>
    <r>
      <rPr>
        <b/>
        <sz val="11"/>
        <rFont val="Arial"/>
        <family val="2"/>
      </rPr>
      <t>cz. V</t>
    </r>
  </si>
  <si>
    <t>Ogółem 2009</t>
  </si>
  <si>
    <r>
      <t xml:space="preserve">Budowa sieci kanalizacji sanitarnej w miejscowości Kozielno </t>
    </r>
    <r>
      <rPr>
        <b/>
        <sz val="11"/>
        <rFont val="Arial"/>
        <family val="2"/>
      </rPr>
      <t>cz.II</t>
    </r>
  </si>
  <si>
    <t>Budowa sieci kanalizacji sanitarnej w miejscowości Kamienica</t>
  </si>
  <si>
    <r>
      <t xml:space="preserve">Likwidacja niskiej emisji – ochrona powietrza w mieście </t>
    </r>
    <r>
      <rPr>
        <b/>
        <sz val="11"/>
        <rFont val="Arial"/>
        <family val="2"/>
      </rPr>
      <t>cz. VI</t>
    </r>
  </si>
  <si>
    <r>
      <t xml:space="preserve">Renowacja, konserwacja i ekspozycja świetlna zabytkowych zabudowań w mieście (w tym: stopniowa wymiana pokryć dachowych, stopniowe malowanie elewacji, renowacja baszt i murów obronnych, oświetlenie wieży kościelnej i baszt oraz remont Ratusza) </t>
    </r>
    <r>
      <rPr>
        <b/>
        <sz val="11"/>
        <rFont val="Arial"/>
        <family val="2"/>
      </rPr>
      <t>cz. VI</t>
    </r>
  </si>
  <si>
    <t>Ogółem 2010</t>
  </si>
  <si>
    <t>Budowa sieci kanalizacji sanitarnej w miejscowości Unikowice i Gościce</t>
  </si>
  <si>
    <t>Likwidacja niskiej emisji - ochrona powietrza w mieście</t>
  </si>
  <si>
    <t>Ogółem 2011</t>
  </si>
  <si>
    <t>Budowa sieci kanalizacji sanitarnej w miejscowości Kamienica</t>
  </si>
  <si>
    <t>Budowa sieci kanalizacji sanitarnej w miejscowości Unikowice i Gościce</t>
  </si>
  <si>
    <t>Utworzenie strefy aktywności gospodarczej. Zbrojenie terenów w miejscowości Kozielno</t>
  </si>
  <si>
    <t>Utworzenie strefy aktywności gospodarczej. Zbrojenie terenów pod inwestycje przy ulicy Kolejowej w Paczkowie</t>
  </si>
  <si>
    <t>Likwidacja niskiej emisji- ochrona powietrza w mieście</t>
  </si>
  <si>
    <t>Ogółem 2012</t>
  </si>
  <si>
    <t>Modernizacja stacji uzdatniania wody w Paczkowie</t>
  </si>
  <si>
    <t>Selektywna zbiórka odpadów</t>
  </si>
  <si>
    <t>Likwidacja niskiej emisji ochrona powietrza w mieście</t>
  </si>
  <si>
    <t>Ogółem 2013</t>
  </si>
  <si>
    <t>Ogółem 2004-2013</t>
  </si>
  <si>
    <t>Tytuł projektu</t>
  </si>
  <si>
    <t>Wartość całego projektu</t>
  </si>
  <si>
    <t>Koszt inwestycji w danym roku</t>
  </si>
  <si>
    <t>Środki własne</t>
  </si>
  <si>
    <t>Budżet Państwa</t>
  </si>
  <si>
    <t>Fundusze strukturalne</t>
  </si>
  <si>
    <t>Inne źródła</t>
  </si>
  <si>
    <t>Lp.</t>
  </si>
  <si>
    <t>Tytuł projektu/zadania</t>
  </si>
  <si>
    <t>Wartość projektu</t>
  </si>
  <si>
    <t>środki ogółem</t>
  </si>
  <si>
    <t>środki własne ogółem</t>
  </si>
  <si>
    <t>środki do pozyskania</t>
  </si>
  <si>
    <t>Planowane nakłady inwestycyjne</t>
  </si>
  <si>
    <t>2004r.</t>
  </si>
  <si>
    <t>2005r.</t>
  </si>
  <si>
    <t>2006r.</t>
  </si>
  <si>
    <t>2007r.</t>
  </si>
  <si>
    <t>2008r.</t>
  </si>
  <si>
    <t>2009r.</t>
  </si>
  <si>
    <t>2010r.</t>
  </si>
  <si>
    <t>2011r.</t>
  </si>
  <si>
    <t>2012r.</t>
  </si>
  <si>
    <t>2013r.</t>
  </si>
  <si>
    <t>śr.własne</t>
  </si>
  <si>
    <t>ew. dotacja</t>
  </si>
  <si>
    <t>x</t>
  </si>
  <si>
    <t>Wymiana sieci wodociągowej w miejscowościach Wilamowa, Stary Paczków oraz na ul. Wojska Polskiego w Paczkowie</t>
  </si>
  <si>
    <t>Utworzenie strefy aktywności gospodarczej. Zbrojenie terenów w miejscowości Kozielno</t>
  </si>
  <si>
    <t>Utworzenie strefy aktywności gospodarczej. Zbrojenie terenów pod inwestycje przy ul. Kolejowej w Paczkowie</t>
  </si>
  <si>
    <t>Likwidacja niskiej emisji – ochrona powietrza w mieście</t>
  </si>
  <si>
    <t>Renowacja, konserwacja i ekspozycja świetlna zabytkowych zabudowań w mieście (w tym: stopniowa wymiana pokryć dachowych, stopniowe malowanie elewacji, renowacja baszt i murów obronnych, oświetlenie wieży kościelnej i baszt oraz remont Ratusza</t>
  </si>
  <si>
    <t>Budowa targowiska wraz z całą infrastrukturą</t>
  </si>
  <si>
    <t>RAZEM</t>
  </si>
  <si>
    <t>Modernizacja i przebudowa miejskiej sieci kanalizacji sanitarnej. Budowa sieci kanalizacji sanitarnej w ulicach: Kościuszki, Wesoła, 3-go Maja oraz  Klonowa, Akacjowa, Bartosza, Kwiatowa, Ogrodowa, Różana, Słoneczna, Widokowa, Wiśniowa. Przebudowa kolektorów sanitarnych w ulicach: Staszica, Pocztowa, Młyńska, Moniuszki oraz montaż separatorów na ulicy Wesołej, Młyńskiej, Daszyńskiego, Spacerowej i Cisieckiej</t>
  </si>
  <si>
    <t>Budowa dojazdu do osiedla przy ul. Jagiellońskiej</t>
  </si>
  <si>
    <t xml:space="preserve">Budowa i rozbudowa ulic: Radosnej, Krótkiej oraz drogi do oczyszczalni ścieków </t>
  </si>
  <si>
    <t xml:space="preserve">Wymiana sieci wodociągowej w miejscowościach Wilamowa, Stary Paczków oraz na ul. Wojska Polskiego w Paczkowie </t>
  </si>
  <si>
    <t xml:space="preserve">Budowa i rozbudowa ulic: Konopnickiej, Kochanowskiego, Reymonta, Norwida, etc.  </t>
  </si>
  <si>
    <t>wartość inwestycji</t>
  </si>
  <si>
    <t>Budowa i rozbudowa ulic: Radosnej, Krótkiej oraz drogi do oczyszczalni ścieków</t>
  </si>
  <si>
    <t>Budowa i rozbudowa ulic koło stadionu: Kochanowskiego, Konopnickiej, Reymonta, Norwida, etc.</t>
  </si>
  <si>
    <t>Budowa i rozbudowa ulic: Kochanowskiego, Konopnickiej, Reymonta, Norwida, etc.</t>
  </si>
  <si>
    <t>Renowacja, konserwacja i ekspozycja świetlna zabytkowych zabudowań w mieście (w tym: stopniowa wymiana pokryć dachowych, stopniowe malowanie elewacji, renowacja baszt i murów obronnych, oświetlenie wieży kościelnej i baszt oraz remont Ratusza)</t>
  </si>
  <si>
    <t>2007</t>
  </si>
  <si>
    <t>2008</t>
  </si>
  <si>
    <t>2009</t>
  </si>
  <si>
    <t>2010</t>
  </si>
  <si>
    <t>2011</t>
  </si>
  <si>
    <t>2012</t>
  </si>
  <si>
    <t>2013</t>
  </si>
  <si>
    <t>Planowane nakłady inwestycyjne w poszczególnych latach w PLN</t>
  </si>
  <si>
    <t>Remont oświetlenia ulicznego w Paczkowie</t>
  </si>
  <si>
    <t>Remont oświetlenia ulicznego w Paczkowie (etap II)</t>
  </si>
  <si>
    <t>Modernizacja i rozbudowa miejskiej sieci kanalizacyjnej w Paczkowie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</si>
</sst>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rebuchet MS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8"/>
      <name val="Arial Narrow"/>
      <family val="2"/>
    </font>
    <font>
      <b/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3" fontId="0" fillId="2" borderId="15" xfId="0" applyNumberFormat="1" applyFont="1" applyFill="1" applyBorder="1" applyAlignment="1">
      <alignment horizontal="center" vertical="center" wrapText="1"/>
    </xf>
    <xf numFmtId="3" fontId="0" fillId="2" borderId="16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3" borderId="2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" fontId="6" fillId="0" borderId="0" xfId="0" applyNumberFormat="1" applyFont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4" borderId="0" xfId="0" applyNumberFormat="1" applyFill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1" fillId="3" borderId="25" xfId="0" applyNumberFormat="1" applyFont="1" applyFill="1" applyBorder="1" applyAlignment="1">
      <alignment horizontal="center" vertical="center" wrapText="1"/>
    </xf>
    <xf numFmtId="4" fontId="1" fillId="4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4" borderId="25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4" borderId="25" xfId="0" applyNumberFormat="1" applyFont="1" applyFill="1" applyBorder="1" applyAlignment="1">
      <alignment horizontal="center" vertical="center" wrapText="1"/>
    </xf>
    <xf numFmtId="4" fontId="1" fillId="5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4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49" fontId="12" fillId="0" borderId="25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5" fillId="0" borderId="25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14" fillId="2" borderId="25" xfId="0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3" fontId="16" fillId="0" borderId="25" xfId="0" applyNumberFormat="1" applyFont="1" applyFill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 wrapText="1"/>
    </xf>
    <xf numFmtId="3" fontId="17" fillId="2" borderId="25" xfId="0" applyNumberFormat="1" applyFont="1" applyFill="1" applyBorder="1" applyAlignment="1">
      <alignment horizontal="right" vertical="center" wrapText="1"/>
    </xf>
    <xf numFmtId="3" fontId="17" fillId="6" borderId="25" xfId="0" applyNumberFormat="1" applyFont="1" applyFill="1" applyBorder="1" applyAlignment="1">
      <alignment horizontal="righ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10" fillId="0" borderId="35" xfId="0" applyNumberFormat="1" applyFont="1" applyFill="1" applyBorder="1" applyAlignment="1">
      <alignment horizontal="center" vertical="top" wrapText="1"/>
    </xf>
    <xf numFmtId="49" fontId="10" fillId="0" borderId="36" xfId="0" applyNumberFormat="1" applyFont="1" applyFill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view="pageBreakPreview" zoomScale="60" zoomScaleNormal="75" workbookViewId="0" topLeftCell="A1">
      <pane ySplit="795" topLeftCell="BM50" activePane="bottomLeft" state="split"/>
      <selection pane="topLeft" activeCell="B1" sqref="B1:G16384"/>
      <selection pane="bottomLeft" activeCell="B64" sqref="B64"/>
    </sheetView>
  </sheetViews>
  <sheetFormatPr defaultColWidth="9.140625" defaultRowHeight="12.75"/>
  <cols>
    <col min="1" max="1" width="38.00390625" style="49" customWidth="1"/>
    <col min="2" max="3" width="16.140625" style="51" customWidth="1"/>
    <col min="4" max="4" width="16.140625" style="53" customWidth="1"/>
    <col min="5" max="7" width="16.140625" style="51" customWidth="1"/>
    <col min="8" max="9" width="12.7109375" style="49" bestFit="1" customWidth="1"/>
    <col min="10" max="10" width="11.421875" style="49" customWidth="1"/>
    <col min="11" max="11" width="11.7109375" style="49" customWidth="1"/>
    <col min="12" max="16384" width="9.140625" style="49" customWidth="1"/>
  </cols>
  <sheetData>
    <row r="1" ht="13.5" thickBot="1"/>
    <row r="2" spans="1:7" ht="26.25" thickBot="1">
      <c r="A2" s="44" t="s">
        <v>40</v>
      </c>
      <c r="B2" s="54" t="s">
        <v>41</v>
      </c>
      <c r="C2" s="54" t="s">
        <v>42</v>
      </c>
      <c r="D2" s="55" t="s">
        <v>43</v>
      </c>
      <c r="E2" s="54" t="s">
        <v>44</v>
      </c>
      <c r="F2" s="54" t="s">
        <v>45</v>
      </c>
      <c r="G2" s="54" t="s">
        <v>46</v>
      </c>
    </row>
    <row r="3" spans="1:7" ht="15">
      <c r="A3" s="45">
        <v>2005</v>
      </c>
      <c r="B3" s="56"/>
      <c r="C3" s="56"/>
      <c r="D3" s="56"/>
      <c r="E3" s="56"/>
      <c r="F3" s="56"/>
      <c r="G3" s="56"/>
    </row>
    <row r="4" spans="1:7" ht="15">
      <c r="A4" s="47" t="s">
        <v>0</v>
      </c>
      <c r="B4" s="58">
        <v>5340300</v>
      </c>
      <c r="C4" s="59">
        <f>SUM(D4:G4)</f>
        <v>1343000</v>
      </c>
      <c r="D4" s="60">
        <v>793000</v>
      </c>
      <c r="E4" s="59"/>
      <c r="F4" s="59"/>
      <c r="G4" s="59">
        <v>550000</v>
      </c>
    </row>
    <row r="5" spans="1:7" ht="28.5">
      <c r="A5" s="47" t="s">
        <v>1</v>
      </c>
      <c r="B5" s="59">
        <v>70000</v>
      </c>
      <c r="C5" s="59">
        <f>SUM(D5:G5)</f>
        <v>270000</v>
      </c>
      <c r="D5" s="60">
        <v>270000</v>
      </c>
      <c r="E5" s="59"/>
      <c r="F5" s="59"/>
      <c r="G5" s="59"/>
    </row>
    <row r="6" spans="1:7" ht="42.75">
      <c r="A6" s="47" t="s">
        <v>78</v>
      </c>
      <c r="B6" s="59">
        <v>2800000</v>
      </c>
      <c r="C6" s="59"/>
      <c r="D6" s="60"/>
      <c r="E6" s="59"/>
      <c r="F6" s="59"/>
      <c r="G6" s="59"/>
    </row>
    <row r="7" spans="1:7" ht="14.25">
      <c r="A7" s="47" t="s">
        <v>3</v>
      </c>
      <c r="B7" s="59">
        <v>300000</v>
      </c>
      <c r="C7" s="59">
        <f>SUM(D7:G7)</f>
        <v>300000</v>
      </c>
      <c r="D7" s="60">
        <f>20%*B7</f>
        <v>60000</v>
      </c>
      <c r="E7" s="59"/>
      <c r="F7" s="59">
        <f>80%*B7</f>
        <v>240000</v>
      </c>
      <c r="G7" s="59"/>
    </row>
    <row r="8" spans="1:7" ht="28.5">
      <c r="A8" s="47" t="s">
        <v>4</v>
      </c>
      <c r="B8" s="59">
        <v>290000</v>
      </c>
      <c r="C8" s="59">
        <f>SUM(D8:G8)</f>
        <v>20000</v>
      </c>
      <c r="D8" s="60">
        <v>20000</v>
      </c>
      <c r="E8" s="59"/>
      <c r="F8" s="59"/>
      <c r="G8" s="59"/>
    </row>
    <row r="9" spans="1:7" ht="153.75" thickBot="1">
      <c r="A9" s="10" t="s">
        <v>74</v>
      </c>
      <c r="B9" s="59">
        <v>10336935</v>
      </c>
      <c r="C9" s="59"/>
      <c r="D9" s="60"/>
      <c r="E9" s="59"/>
      <c r="F9" s="59"/>
      <c r="G9" s="59"/>
    </row>
    <row r="10" spans="1:7" ht="14.25">
      <c r="A10" s="47" t="s">
        <v>5</v>
      </c>
      <c r="B10" s="59"/>
      <c r="C10" s="59"/>
      <c r="D10" s="60"/>
      <c r="E10" s="59"/>
      <c r="F10" s="59"/>
      <c r="G10" s="59"/>
    </row>
    <row r="11" spans="1:7" ht="14.25">
      <c r="A11" s="47" t="s">
        <v>6</v>
      </c>
      <c r="B11" s="59"/>
      <c r="C11" s="59"/>
      <c r="D11" s="60">
        <v>5000</v>
      </c>
      <c r="E11" s="59"/>
      <c r="F11" s="59"/>
      <c r="G11" s="59"/>
    </row>
    <row r="12" spans="1:7" ht="14.25">
      <c r="A12" s="47" t="s">
        <v>7</v>
      </c>
      <c r="B12" s="59">
        <f>H12+22%*H12</f>
        <v>0</v>
      </c>
      <c r="C12" s="59">
        <f>SUM(D12:G12)</f>
        <v>0</v>
      </c>
      <c r="D12" s="60">
        <f>15%*B12</f>
        <v>0</v>
      </c>
      <c r="E12" s="59">
        <f>10%*B12</f>
        <v>0</v>
      </c>
      <c r="F12" s="59">
        <f>75%*B12</f>
        <v>0</v>
      </c>
      <c r="G12" s="59"/>
    </row>
    <row r="13" spans="1:7" ht="15">
      <c r="A13" s="45" t="s">
        <v>8</v>
      </c>
      <c r="B13" s="56">
        <f aca="true" t="shared" si="0" ref="B13:G13">SUM(B4:B12)</f>
        <v>19137235</v>
      </c>
      <c r="C13" s="56">
        <f t="shared" si="0"/>
        <v>1933000</v>
      </c>
      <c r="D13" s="56">
        <f t="shared" si="0"/>
        <v>1148000</v>
      </c>
      <c r="E13" s="56">
        <f t="shared" si="0"/>
        <v>0</v>
      </c>
      <c r="F13" s="56">
        <f t="shared" si="0"/>
        <v>240000</v>
      </c>
      <c r="G13" s="56">
        <f t="shared" si="0"/>
        <v>550000</v>
      </c>
    </row>
    <row r="14" spans="1:7" ht="15">
      <c r="A14" s="46"/>
      <c r="B14" s="61"/>
      <c r="C14" s="61"/>
      <c r="D14" s="64"/>
      <c r="E14" s="61"/>
      <c r="F14" s="61"/>
      <c r="G14" s="61"/>
    </row>
    <row r="15" spans="1:7" ht="15">
      <c r="A15" s="45">
        <v>2006</v>
      </c>
      <c r="B15" s="56"/>
      <c r="C15" s="56"/>
      <c r="D15" s="56"/>
      <c r="E15" s="56"/>
      <c r="F15" s="56"/>
      <c r="G15" s="56"/>
    </row>
    <row r="16" spans="1:7" ht="14.25">
      <c r="A16" s="47" t="s">
        <v>9</v>
      </c>
      <c r="B16" s="58">
        <v>5340300</v>
      </c>
      <c r="C16" s="59">
        <f>SUM(D16:G16)</f>
        <v>1307800</v>
      </c>
      <c r="D16" s="60">
        <v>207800</v>
      </c>
      <c r="E16" s="59"/>
      <c r="F16" s="59"/>
      <c r="G16" s="59">
        <v>1100000</v>
      </c>
    </row>
    <row r="17" spans="1:7" ht="43.5">
      <c r="A17" s="47" t="s">
        <v>2</v>
      </c>
      <c r="B17" s="59">
        <v>2800000</v>
      </c>
      <c r="C17" s="59">
        <f>SUM(D17:G17)</f>
        <v>2800000</v>
      </c>
      <c r="D17" s="60">
        <f>PRODUCT(B17,15%)</f>
        <v>420000</v>
      </c>
      <c r="E17" s="59">
        <f>PRODUCT(B17,10%)</f>
        <v>280000</v>
      </c>
      <c r="F17" s="59">
        <f>PRODUCT(B17,75%)</f>
        <v>2100000</v>
      </c>
      <c r="G17" s="59"/>
    </row>
    <row r="18" spans="1:7" ht="28.5">
      <c r="A18" s="47" t="s">
        <v>75</v>
      </c>
      <c r="B18" s="59">
        <v>200000</v>
      </c>
      <c r="C18" s="59">
        <f>SUM(D18:G18)</f>
        <v>200000</v>
      </c>
      <c r="D18" s="60">
        <f>PRODUCT(B18,15%)</f>
        <v>30000</v>
      </c>
      <c r="E18" s="59">
        <f>PRODUCT(B18,10%)</f>
        <v>20000</v>
      </c>
      <c r="F18" s="59">
        <f>PRODUCT(B18,75%)</f>
        <v>150000</v>
      </c>
      <c r="G18" s="59"/>
    </row>
    <row r="19" spans="1:7" ht="29.25">
      <c r="A19" s="47" t="s">
        <v>10</v>
      </c>
      <c r="B19" s="59">
        <v>250000</v>
      </c>
      <c r="C19" s="59">
        <f>SUM(D19:G19)</f>
        <v>50000</v>
      </c>
      <c r="D19" s="60">
        <v>50000</v>
      </c>
      <c r="E19" s="59"/>
      <c r="F19" s="59"/>
      <c r="G19" s="59"/>
    </row>
    <row r="20" spans="1:7" ht="28.5">
      <c r="A20" s="47" t="s">
        <v>1</v>
      </c>
      <c r="B20" s="59">
        <v>700000</v>
      </c>
      <c r="C20" s="59">
        <f>SUM(D20:G20)</f>
        <v>10000</v>
      </c>
      <c r="D20" s="60">
        <v>10000</v>
      </c>
      <c r="E20" s="59"/>
      <c r="F20" s="59"/>
      <c r="G20" s="59"/>
    </row>
    <row r="21" spans="1:11" ht="153.75" thickBot="1">
      <c r="A21" s="10" t="s">
        <v>74</v>
      </c>
      <c r="B21" s="59">
        <v>10337000</v>
      </c>
      <c r="C21" s="59">
        <f>SUM(D21:F21)</f>
        <v>3176200</v>
      </c>
      <c r="D21" s="60">
        <v>476420</v>
      </c>
      <c r="E21" s="59">
        <v>317610</v>
      </c>
      <c r="F21" s="59">
        <v>2382170</v>
      </c>
      <c r="G21" s="59">
        <f>SUM(C21,C25,C33)</f>
        <v>10337000</v>
      </c>
      <c r="H21" s="51"/>
      <c r="I21" s="50"/>
      <c r="J21" s="51"/>
      <c r="K21" s="51"/>
    </row>
    <row r="22" spans="1:11" ht="15">
      <c r="A22" s="46" t="s">
        <v>11</v>
      </c>
      <c r="B22" s="61">
        <f aca="true" t="shared" si="1" ref="B22:G22">SUM(B15:B21)</f>
        <v>19627300</v>
      </c>
      <c r="C22" s="61">
        <f t="shared" si="1"/>
        <v>7544000</v>
      </c>
      <c r="D22" s="57">
        <f t="shared" si="1"/>
        <v>1194220</v>
      </c>
      <c r="E22" s="61">
        <f t="shared" si="1"/>
        <v>617610</v>
      </c>
      <c r="F22" s="61">
        <f t="shared" si="1"/>
        <v>4632170</v>
      </c>
      <c r="G22" s="61">
        <f t="shared" si="1"/>
        <v>11437000</v>
      </c>
      <c r="I22" s="52"/>
      <c r="J22" s="51"/>
      <c r="K22" s="51"/>
    </row>
    <row r="23" spans="1:11" ht="15">
      <c r="A23" s="46"/>
      <c r="B23" s="61"/>
      <c r="C23" s="61"/>
      <c r="D23" s="57"/>
      <c r="E23" s="61"/>
      <c r="F23" s="61"/>
      <c r="G23" s="61"/>
      <c r="I23" s="51"/>
      <c r="J23" s="51"/>
      <c r="K23" s="51"/>
    </row>
    <row r="24" spans="1:11" ht="15">
      <c r="A24" s="45">
        <v>2007</v>
      </c>
      <c r="B24" s="56"/>
      <c r="C24" s="56"/>
      <c r="D24" s="56"/>
      <c r="E24" s="56"/>
      <c r="F24" s="56"/>
      <c r="G24" s="56"/>
      <c r="I24" s="51"/>
      <c r="J24" s="51"/>
      <c r="K24" s="51"/>
    </row>
    <row r="25" spans="1:7" ht="153.75" thickBot="1">
      <c r="A25" s="10" t="s">
        <v>74</v>
      </c>
      <c r="B25" s="59">
        <v>10337000</v>
      </c>
      <c r="C25" s="62">
        <f>SUM(D25:F25)</f>
        <v>3448700</v>
      </c>
      <c r="D25" s="60">
        <v>517310</v>
      </c>
      <c r="E25" s="59">
        <v>344870</v>
      </c>
      <c r="F25" s="59">
        <v>2586520</v>
      </c>
      <c r="G25" s="62"/>
    </row>
    <row r="26" spans="1:7" ht="42.75">
      <c r="A26" s="47" t="s">
        <v>76</v>
      </c>
      <c r="B26" s="59">
        <v>1000000</v>
      </c>
      <c r="C26" s="59">
        <f>SUM(D26:G26)</f>
        <v>200000</v>
      </c>
      <c r="D26" s="60">
        <v>200000</v>
      </c>
      <c r="E26" s="59"/>
      <c r="F26" s="59"/>
      <c r="G26" s="59"/>
    </row>
    <row r="27" spans="1:7" ht="16.5">
      <c r="A27" s="47" t="s">
        <v>12</v>
      </c>
      <c r="B27" s="62">
        <v>1700000</v>
      </c>
      <c r="C27" s="62">
        <f>SUM(D27:G27)</f>
        <v>62000</v>
      </c>
      <c r="D27" s="63">
        <v>50000</v>
      </c>
      <c r="E27" s="62"/>
      <c r="F27" s="62"/>
      <c r="G27" s="62">
        <v>12000</v>
      </c>
    </row>
    <row r="28" spans="1:7" ht="28.5">
      <c r="A28" s="47" t="s">
        <v>1</v>
      </c>
      <c r="B28" s="59">
        <v>700000</v>
      </c>
      <c r="C28" s="59">
        <f>SUM(D28:G28)</f>
        <v>150000</v>
      </c>
      <c r="D28" s="60">
        <v>150000</v>
      </c>
      <c r="E28" s="59"/>
      <c r="F28" s="59"/>
      <c r="G28" s="59"/>
    </row>
    <row r="29" spans="1:7" ht="29.25">
      <c r="A29" s="47" t="s">
        <v>13</v>
      </c>
      <c r="B29" s="59">
        <v>250000</v>
      </c>
      <c r="C29" s="59">
        <f>SUM(D29:G29)</f>
        <v>100000</v>
      </c>
      <c r="D29" s="60">
        <v>100000</v>
      </c>
      <c r="E29" s="59"/>
      <c r="F29" s="59"/>
      <c r="G29" s="59"/>
    </row>
    <row r="30" spans="1:7" ht="15">
      <c r="A30" s="45" t="s">
        <v>14</v>
      </c>
      <c r="B30" s="56">
        <f aca="true" t="shared" si="2" ref="B30:G30">SUM(B25:B29)</f>
        <v>13987000</v>
      </c>
      <c r="C30" s="56">
        <f t="shared" si="2"/>
        <v>3960700</v>
      </c>
      <c r="D30" s="56">
        <f t="shared" si="2"/>
        <v>1017310</v>
      </c>
      <c r="E30" s="56">
        <f t="shared" si="2"/>
        <v>344870</v>
      </c>
      <c r="F30" s="56">
        <f t="shared" si="2"/>
        <v>2586520</v>
      </c>
      <c r="G30" s="56">
        <f t="shared" si="2"/>
        <v>12000</v>
      </c>
    </row>
    <row r="31" spans="1:7" ht="15">
      <c r="A31" s="46"/>
      <c r="B31" s="61"/>
      <c r="C31" s="61"/>
      <c r="D31" s="57"/>
      <c r="E31" s="61"/>
      <c r="F31" s="61"/>
      <c r="G31" s="61"/>
    </row>
    <row r="32" spans="1:7" ht="15">
      <c r="A32" s="45">
        <v>2008</v>
      </c>
      <c r="B32" s="56"/>
      <c r="C32" s="56"/>
      <c r="D32" s="56"/>
      <c r="E32" s="56"/>
      <c r="F32" s="56"/>
      <c r="G32" s="56"/>
    </row>
    <row r="33" spans="1:7" ht="153.75" thickBot="1">
      <c r="A33" s="10" t="s">
        <v>74</v>
      </c>
      <c r="B33" s="59">
        <v>10337000</v>
      </c>
      <c r="C33" s="62">
        <f>SUM(D33:F33)</f>
        <v>3712100</v>
      </c>
      <c r="D33" s="60">
        <v>556820</v>
      </c>
      <c r="E33" s="59">
        <v>371210</v>
      </c>
      <c r="F33" s="59">
        <v>2784070</v>
      </c>
      <c r="G33" s="62"/>
    </row>
    <row r="34" spans="1:7" ht="28.5">
      <c r="A34" s="47" t="s">
        <v>15</v>
      </c>
      <c r="B34" s="62">
        <v>2161000</v>
      </c>
      <c r="C34" s="62">
        <f>SUM(D34:G34)</f>
        <v>86000</v>
      </c>
      <c r="D34" s="63">
        <v>86000</v>
      </c>
      <c r="E34" s="62"/>
      <c r="F34" s="62"/>
      <c r="G34" s="62"/>
    </row>
    <row r="35" spans="1:7" ht="42.75">
      <c r="A35" s="47" t="s">
        <v>76</v>
      </c>
      <c r="B35" s="59">
        <v>1000000</v>
      </c>
      <c r="C35" s="59">
        <f>SUM(D35:G35)</f>
        <v>300000</v>
      </c>
      <c r="D35" s="60">
        <v>300000</v>
      </c>
      <c r="E35" s="59"/>
      <c r="F35" s="59"/>
      <c r="G35" s="59"/>
    </row>
    <row r="36" spans="1:7" ht="114">
      <c r="A36" s="47" t="s">
        <v>16</v>
      </c>
      <c r="B36" s="62">
        <v>5000000</v>
      </c>
      <c r="C36" s="62">
        <f>SUM(D36:G36)</f>
        <v>100000</v>
      </c>
      <c r="D36" s="63">
        <v>100000</v>
      </c>
      <c r="E36" s="62"/>
      <c r="F36" s="62"/>
      <c r="G36" s="62"/>
    </row>
    <row r="37" spans="1:7" ht="28.5">
      <c r="A37" s="47" t="s">
        <v>17</v>
      </c>
      <c r="B37" s="59">
        <v>700000</v>
      </c>
      <c r="C37" s="59">
        <f>SUM(D37:G37)</f>
        <v>165000</v>
      </c>
      <c r="D37" s="60">
        <v>165000</v>
      </c>
      <c r="E37" s="59"/>
      <c r="F37" s="59"/>
      <c r="G37" s="59"/>
    </row>
    <row r="38" spans="1:7" ht="15">
      <c r="A38" s="45" t="s">
        <v>18</v>
      </c>
      <c r="B38" s="56">
        <f aca="true" t="shared" si="3" ref="B38:G38">SUM(B33:B37)</f>
        <v>19198000</v>
      </c>
      <c r="C38" s="56">
        <f t="shared" si="3"/>
        <v>4363100</v>
      </c>
      <c r="D38" s="56">
        <f t="shared" si="3"/>
        <v>1207820</v>
      </c>
      <c r="E38" s="56">
        <f t="shared" si="3"/>
        <v>371210</v>
      </c>
      <c r="F38" s="56">
        <f t="shared" si="3"/>
        <v>2784070</v>
      </c>
      <c r="G38" s="56">
        <f t="shared" si="3"/>
        <v>0</v>
      </c>
    </row>
    <row r="39" spans="1:7" ht="15">
      <c r="A39" s="46"/>
      <c r="B39" s="61"/>
      <c r="C39" s="61"/>
      <c r="D39" s="61"/>
      <c r="E39" s="61"/>
      <c r="F39" s="61"/>
      <c r="G39" s="61"/>
    </row>
    <row r="40" spans="1:7" ht="15">
      <c r="A40" s="45">
        <v>2009</v>
      </c>
      <c r="B40" s="56"/>
      <c r="C40" s="56"/>
      <c r="D40" s="56"/>
      <c r="E40" s="56"/>
      <c r="F40" s="56"/>
      <c r="G40" s="56"/>
    </row>
    <row r="41" spans="1:7" ht="16.5">
      <c r="A41" s="47" t="s">
        <v>12</v>
      </c>
      <c r="B41" s="62">
        <v>1700000</v>
      </c>
      <c r="C41" s="62">
        <f>SUM(D41:G41)</f>
        <v>250000</v>
      </c>
      <c r="D41" s="63">
        <v>250000</v>
      </c>
      <c r="E41" s="62"/>
      <c r="F41" s="62"/>
      <c r="G41" s="62"/>
    </row>
    <row r="42" spans="1:7" ht="148.5">
      <c r="A42" s="48" t="s">
        <v>19</v>
      </c>
      <c r="B42" s="62">
        <v>5000000</v>
      </c>
      <c r="C42" s="62">
        <f>SUM(D42:G42)</f>
        <v>100000</v>
      </c>
      <c r="D42" s="63">
        <v>100000</v>
      </c>
      <c r="E42" s="62"/>
      <c r="F42" s="62"/>
      <c r="G42" s="62"/>
    </row>
    <row r="43" spans="1:7" ht="15">
      <c r="A43" s="45" t="s">
        <v>20</v>
      </c>
      <c r="B43" s="56">
        <f aca="true" t="shared" si="4" ref="B43:G43">SUM(B41:B42)</f>
        <v>6700000</v>
      </c>
      <c r="C43" s="56">
        <f t="shared" si="4"/>
        <v>350000</v>
      </c>
      <c r="D43" s="56">
        <f t="shared" si="4"/>
        <v>350000</v>
      </c>
      <c r="E43" s="56">
        <f t="shared" si="4"/>
        <v>0</v>
      </c>
      <c r="F43" s="56">
        <f t="shared" si="4"/>
        <v>0</v>
      </c>
      <c r="G43" s="56">
        <f t="shared" si="4"/>
        <v>0</v>
      </c>
    </row>
    <row r="44" spans="1:7" ht="15">
      <c r="A44" s="46"/>
      <c r="B44" s="61"/>
      <c r="C44" s="61"/>
      <c r="D44" s="61"/>
      <c r="E44" s="61"/>
      <c r="F44" s="61"/>
      <c r="G44" s="61"/>
    </row>
    <row r="45" spans="1:7" ht="15">
      <c r="A45" s="45">
        <v>2010</v>
      </c>
      <c r="B45" s="56"/>
      <c r="C45" s="56"/>
      <c r="D45" s="56"/>
      <c r="E45" s="56"/>
      <c r="F45" s="56"/>
      <c r="G45" s="56"/>
    </row>
    <row r="46" spans="1:7" ht="33">
      <c r="A46" s="48" t="s">
        <v>21</v>
      </c>
      <c r="B46" s="62">
        <v>2161000</v>
      </c>
      <c r="C46" s="62">
        <f>SUM(D46:G46)</f>
        <v>1025000</v>
      </c>
      <c r="D46" s="63">
        <v>1025000</v>
      </c>
      <c r="E46" s="62"/>
      <c r="F46" s="62"/>
      <c r="G46" s="62"/>
    </row>
    <row r="47" spans="1:7" ht="28.5">
      <c r="A47" s="47" t="s">
        <v>22</v>
      </c>
      <c r="B47" s="62">
        <v>4060000</v>
      </c>
      <c r="C47" s="62">
        <f>SUM(D47:G47)</f>
        <v>60000</v>
      </c>
      <c r="D47" s="63">
        <v>60000</v>
      </c>
      <c r="E47" s="62"/>
      <c r="F47" s="62"/>
      <c r="G47" s="62"/>
    </row>
    <row r="48" spans="1:7" ht="29.25">
      <c r="A48" s="47" t="s">
        <v>23</v>
      </c>
      <c r="B48" s="62">
        <v>1700000</v>
      </c>
      <c r="C48" s="62">
        <f>SUM(D48:G48)</f>
        <v>250000</v>
      </c>
      <c r="D48" s="63">
        <v>250000</v>
      </c>
      <c r="E48" s="62"/>
      <c r="F48" s="62"/>
      <c r="G48" s="62"/>
    </row>
    <row r="49" spans="1:7" ht="148.5">
      <c r="A49" s="48" t="s">
        <v>24</v>
      </c>
      <c r="B49" s="62">
        <v>5000000</v>
      </c>
      <c r="C49" s="62">
        <f>SUM(D49:G49)</f>
        <v>100000</v>
      </c>
      <c r="D49" s="63">
        <v>100000</v>
      </c>
      <c r="E49" s="62"/>
      <c r="F49" s="62"/>
      <c r="G49" s="62"/>
    </row>
    <row r="50" spans="1:7" ht="15">
      <c r="A50" s="45" t="s">
        <v>25</v>
      </c>
      <c r="B50" s="56">
        <f aca="true" t="shared" si="5" ref="B50:G50">SUM(B46:B49)</f>
        <v>12921000</v>
      </c>
      <c r="C50" s="56">
        <f t="shared" si="5"/>
        <v>1435000</v>
      </c>
      <c r="D50" s="56">
        <f t="shared" si="5"/>
        <v>1435000</v>
      </c>
      <c r="E50" s="56">
        <f t="shared" si="5"/>
        <v>0</v>
      </c>
      <c r="F50" s="56">
        <f t="shared" si="5"/>
        <v>0</v>
      </c>
      <c r="G50" s="56">
        <f t="shared" si="5"/>
        <v>0</v>
      </c>
    </row>
    <row r="51" spans="1:7" ht="15">
      <c r="A51" s="46"/>
      <c r="B51" s="61"/>
      <c r="C51" s="61"/>
      <c r="D51" s="61"/>
      <c r="E51" s="61"/>
      <c r="F51" s="61"/>
      <c r="G51" s="61"/>
    </row>
    <row r="52" spans="1:7" ht="15">
      <c r="A52" s="45">
        <v>2011</v>
      </c>
      <c r="B52" s="56"/>
      <c r="C52" s="56"/>
      <c r="D52" s="56"/>
      <c r="E52" s="56"/>
      <c r="F52" s="56"/>
      <c r="G52" s="56"/>
    </row>
    <row r="53" spans="1:7" ht="28.5">
      <c r="A53" s="47" t="s">
        <v>15</v>
      </c>
      <c r="B53" s="62">
        <v>2161000</v>
      </c>
      <c r="C53" s="62">
        <f>SUM(D53:G53)</f>
        <v>1050000</v>
      </c>
      <c r="D53" s="63">
        <v>1050000</v>
      </c>
      <c r="E53" s="62"/>
      <c r="F53" s="62"/>
      <c r="G53" s="62"/>
    </row>
    <row r="54" spans="1:7" ht="28.5">
      <c r="A54" s="47" t="s">
        <v>22</v>
      </c>
      <c r="B54" s="62">
        <v>4060000</v>
      </c>
      <c r="C54" s="62">
        <f>SUM(D54:G54)</f>
        <v>300000</v>
      </c>
      <c r="D54" s="63">
        <v>300000</v>
      </c>
      <c r="E54" s="62"/>
      <c r="F54" s="62"/>
      <c r="G54" s="62"/>
    </row>
    <row r="55" spans="1:7" ht="28.5">
      <c r="A55" s="47" t="s">
        <v>26</v>
      </c>
      <c r="B55" s="62">
        <v>4000000</v>
      </c>
      <c r="C55" s="62">
        <f>SUM(D55:G55)</f>
        <v>120000</v>
      </c>
      <c r="D55" s="63">
        <v>120000</v>
      </c>
      <c r="E55" s="62"/>
      <c r="F55" s="62"/>
      <c r="G55" s="62"/>
    </row>
    <row r="56" spans="1:7" ht="28.5">
      <c r="A56" s="47" t="s">
        <v>27</v>
      </c>
      <c r="B56" s="62">
        <v>1700000</v>
      </c>
      <c r="C56" s="62">
        <f>SUM(D56:G56)</f>
        <v>250000</v>
      </c>
      <c r="D56" s="63">
        <v>250000</v>
      </c>
      <c r="E56" s="62"/>
      <c r="F56" s="62"/>
      <c r="G56" s="62"/>
    </row>
    <row r="57" spans="1:7" ht="15">
      <c r="A57" s="45" t="s">
        <v>28</v>
      </c>
      <c r="B57" s="56">
        <f aca="true" t="shared" si="6" ref="B57:G57">SUM(B53:B56)</f>
        <v>11921000</v>
      </c>
      <c r="C57" s="56">
        <f t="shared" si="6"/>
        <v>1720000</v>
      </c>
      <c r="D57" s="56">
        <f t="shared" si="6"/>
        <v>1720000</v>
      </c>
      <c r="E57" s="56">
        <f t="shared" si="6"/>
        <v>0</v>
      </c>
      <c r="F57" s="56">
        <f t="shared" si="6"/>
        <v>0</v>
      </c>
      <c r="G57" s="56">
        <f t="shared" si="6"/>
        <v>0</v>
      </c>
    </row>
    <row r="58" spans="1:7" ht="15">
      <c r="A58" s="46"/>
      <c r="B58" s="61"/>
      <c r="C58" s="61"/>
      <c r="D58" s="61"/>
      <c r="E58" s="61"/>
      <c r="F58" s="61"/>
      <c r="G58" s="61"/>
    </row>
    <row r="59" spans="1:7" ht="15">
      <c r="A59" s="45">
        <v>2012</v>
      </c>
      <c r="B59" s="56"/>
      <c r="C59" s="56"/>
      <c r="D59" s="56"/>
      <c r="E59" s="56"/>
      <c r="F59" s="56"/>
      <c r="G59" s="56"/>
    </row>
    <row r="60" spans="1:7" ht="28.5">
      <c r="A60" s="47" t="s">
        <v>29</v>
      </c>
      <c r="B60" s="62">
        <v>4060000</v>
      </c>
      <c r="C60" s="62">
        <f>SUM(D60:G60)</f>
        <v>1000000</v>
      </c>
      <c r="D60" s="63">
        <v>1000000</v>
      </c>
      <c r="E60" s="62"/>
      <c r="F60" s="62"/>
      <c r="G60" s="62"/>
    </row>
    <row r="61" spans="1:7" ht="28.5">
      <c r="A61" s="47" t="s">
        <v>30</v>
      </c>
      <c r="B61" s="62">
        <v>4000000</v>
      </c>
      <c r="C61" s="62">
        <f>SUM(D61:G61)</f>
        <v>1000000</v>
      </c>
      <c r="D61" s="63">
        <v>1000000</v>
      </c>
      <c r="E61" s="62"/>
      <c r="F61" s="62"/>
      <c r="G61" s="62"/>
    </row>
    <row r="62" spans="1:7" ht="42.75">
      <c r="A62" s="47" t="s">
        <v>31</v>
      </c>
      <c r="B62" s="62">
        <v>6517132</v>
      </c>
      <c r="C62" s="62">
        <f>SUM(D62:G62)</f>
        <v>70000</v>
      </c>
      <c r="D62" s="63">
        <v>70000</v>
      </c>
      <c r="E62" s="62"/>
      <c r="F62" s="62"/>
      <c r="G62" s="62"/>
    </row>
    <row r="63" spans="1:7" ht="66">
      <c r="A63" s="48" t="s">
        <v>32</v>
      </c>
      <c r="B63" s="62">
        <v>4950000</v>
      </c>
      <c r="C63" s="62">
        <f>SUM(D63:G63)</f>
        <v>90000</v>
      </c>
      <c r="D63" s="63">
        <v>90000</v>
      </c>
      <c r="E63" s="62"/>
      <c r="F63" s="62"/>
      <c r="G63" s="62"/>
    </row>
    <row r="64" spans="1:7" ht="28.5">
      <c r="A64" s="47" t="s">
        <v>33</v>
      </c>
      <c r="B64" s="62">
        <v>1700000</v>
      </c>
      <c r="C64" s="62">
        <f>SUM(D64:G64)</f>
        <v>100000</v>
      </c>
      <c r="D64" s="63">
        <v>100000</v>
      </c>
      <c r="E64" s="62"/>
      <c r="F64" s="62"/>
      <c r="G64" s="62"/>
    </row>
    <row r="65" spans="1:7" ht="15">
      <c r="A65" s="45" t="s">
        <v>34</v>
      </c>
      <c r="B65" s="56">
        <f aca="true" t="shared" si="7" ref="B65:G65">SUM(B60:B64)</f>
        <v>21227132</v>
      </c>
      <c r="C65" s="56">
        <f t="shared" si="7"/>
        <v>2260000</v>
      </c>
      <c r="D65" s="57">
        <f t="shared" si="7"/>
        <v>2260000</v>
      </c>
      <c r="E65" s="56">
        <f t="shared" si="7"/>
        <v>0</v>
      </c>
      <c r="F65" s="56">
        <f t="shared" si="7"/>
        <v>0</v>
      </c>
      <c r="G65" s="56">
        <f t="shared" si="7"/>
        <v>0</v>
      </c>
    </row>
    <row r="66" spans="1:7" ht="15">
      <c r="A66" s="46"/>
      <c r="B66" s="61"/>
      <c r="C66" s="61"/>
      <c r="D66" s="57"/>
      <c r="E66" s="61"/>
      <c r="F66" s="61"/>
      <c r="G66" s="61"/>
    </row>
    <row r="67" spans="1:7" ht="15">
      <c r="A67" s="45">
        <v>2013</v>
      </c>
      <c r="B67" s="56"/>
      <c r="C67" s="56"/>
      <c r="D67" s="57"/>
      <c r="E67" s="56"/>
      <c r="F67" s="56"/>
      <c r="G67" s="56"/>
    </row>
    <row r="68" spans="1:7" ht="28.5">
      <c r="A68" s="47" t="s">
        <v>29</v>
      </c>
      <c r="B68" s="62">
        <v>4060000</v>
      </c>
      <c r="C68" s="62">
        <f aca="true" t="shared" si="8" ref="C68:C73">SUM(D68:G68)</f>
        <v>1000000</v>
      </c>
      <c r="D68" s="63">
        <v>1000000</v>
      </c>
      <c r="E68" s="62"/>
      <c r="F68" s="62"/>
      <c r="G68" s="62"/>
    </row>
    <row r="69" spans="1:7" ht="28.5">
      <c r="A69" s="47" t="s">
        <v>30</v>
      </c>
      <c r="B69" s="62">
        <f>$C$69</f>
        <v>1000000</v>
      </c>
      <c r="C69" s="62">
        <f t="shared" si="8"/>
        <v>1000000</v>
      </c>
      <c r="D69" s="63">
        <v>1000000</v>
      </c>
      <c r="E69" s="62"/>
      <c r="F69" s="62"/>
      <c r="G69" s="62"/>
    </row>
    <row r="70" spans="1:7" ht="57">
      <c r="A70" s="47" t="s">
        <v>77</v>
      </c>
      <c r="B70" s="62">
        <v>7500000</v>
      </c>
      <c r="C70" s="62">
        <f t="shared" si="8"/>
        <v>800000</v>
      </c>
      <c r="D70" s="63">
        <v>800000</v>
      </c>
      <c r="E70" s="62"/>
      <c r="F70" s="62"/>
      <c r="G70" s="62"/>
    </row>
    <row r="71" spans="1:7" ht="28.5">
      <c r="A71" s="47" t="s">
        <v>35</v>
      </c>
      <c r="B71" s="62">
        <v>4000000</v>
      </c>
      <c r="C71" s="62">
        <f t="shared" si="8"/>
        <v>150000</v>
      </c>
      <c r="D71" s="63">
        <v>150000</v>
      </c>
      <c r="E71" s="62"/>
      <c r="F71" s="62"/>
      <c r="G71" s="62"/>
    </row>
    <row r="72" spans="1:7" ht="16.5">
      <c r="A72" s="47" t="s">
        <v>36</v>
      </c>
      <c r="B72" s="62">
        <v>100000</v>
      </c>
      <c r="C72" s="62">
        <f t="shared" si="8"/>
        <v>100000</v>
      </c>
      <c r="D72" s="63">
        <v>100000</v>
      </c>
      <c r="E72" s="62"/>
      <c r="F72" s="62"/>
      <c r="G72" s="62"/>
    </row>
    <row r="73" spans="1:7" ht="28.5">
      <c r="A73" s="47" t="s">
        <v>37</v>
      </c>
      <c r="B73" s="62">
        <v>1700000</v>
      </c>
      <c r="C73" s="62">
        <f t="shared" si="8"/>
        <v>100000</v>
      </c>
      <c r="D73" s="63">
        <v>100000</v>
      </c>
      <c r="E73" s="62"/>
      <c r="F73" s="62"/>
      <c r="G73" s="62"/>
    </row>
    <row r="74" spans="1:7" ht="15">
      <c r="A74" s="45" t="s">
        <v>38</v>
      </c>
      <c r="B74" s="56">
        <f aca="true" t="shared" si="9" ref="B74:G74">SUM(B68:B73)</f>
        <v>18360000</v>
      </c>
      <c r="C74" s="56">
        <f t="shared" si="9"/>
        <v>3150000</v>
      </c>
      <c r="D74" s="57">
        <f t="shared" si="9"/>
        <v>3150000</v>
      </c>
      <c r="E74" s="56">
        <f t="shared" si="9"/>
        <v>0</v>
      </c>
      <c r="F74" s="56">
        <f t="shared" si="9"/>
        <v>0</v>
      </c>
      <c r="G74" s="56">
        <f t="shared" si="9"/>
        <v>0</v>
      </c>
    </row>
    <row r="75" spans="1:7" ht="15">
      <c r="A75" s="46"/>
      <c r="B75" s="61"/>
      <c r="C75" s="61"/>
      <c r="D75" s="57"/>
      <c r="E75" s="61"/>
      <c r="F75" s="61"/>
      <c r="G75" s="61"/>
    </row>
    <row r="76" spans="1:7" ht="15">
      <c r="A76" s="45" t="s">
        <v>39</v>
      </c>
      <c r="B76" s="56"/>
      <c r="C76" s="56">
        <f>SUM(C1,C13,C22,C30,C38,C43,C50,C57,C65,C74)</f>
        <v>26715800</v>
      </c>
      <c r="D76" s="57">
        <f>SUM(D1,D13,D22,D30,D38,D43,D50,D57,D65,D74)</f>
        <v>13482350</v>
      </c>
      <c r="E76" s="56">
        <f>SUM(E1,E13,E22,E30,E38,E43,E50,E57,E65,E74)</f>
        <v>1333690</v>
      </c>
      <c r="F76" s="56">
        <f>SUM(F1,F13,F22,F30,F38,F43,F50,F57,F65,F74)</f>
        <v>10242760</v>
      </c>
      <c r="G76" s="56">
        <f>SUM(G1,G13,G22,G30,G38,G43,G50,G57,G65,G74)</f>
        <v>11999000</v>
      </c>
    </row>
  </sheetData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7" r:id="rId1"/>
  <rowBreaks count="3" manualBreakCount="3">
    <brk id="20" max="6" man="1"/>
    <brk id="31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130" zoomScaleNormal="130" workbookViewId="0" topLeftCell="F1">
      <selection activeCell="B18" sqref="B18"/>
    </sheetView>
  </sheetViews>
  <sheetFormatPr defaultColWidth="9.140625" defaultRowHeight="12.75"/>
  <cols>
    <col min="1" max="1" width="2.28125" style="86" bestFit="1" customWidth="1"/>
    <col min="2" max="2" width="30.8515625" style="86" customWidth="1"/>
    <col min="3" max="3" width="7.57421875" style="90" customWidth="1"/>
    <col min="4" max="6" width="7.57421875" style="86" customWidth="1"/>
    <col min="7" max="7" width="5.7109375" style="86" customWidth="1"/>
    <col min="8" max="9" width="7.00390625" style="86" customWidth="1"/>
    <col min="10" max="10" width="7.7109375" style="86" customWidth="1"/>
    <col min="11" max="11" width="5.7109375" style="86" customWidth="1"/>
    <col min="12" max="12" width="3.8515625" style="86" customWidth="1"/>
    <col min="13" max="13" width="7.28125" style="86" customWidth="1"/>
    <col min="14" max="14" width="3.8515625" style="86" customWidth="1"/>
    <col min="15" max="15" width="7.28125" style="86" customWidth="1"/>
    <col min="16" max="16" width="3.8515625" style="91" customWidth="1"/>
    <col min="17" max="17" width="7.28125" style="86" customWidth="1"/>
    <col min="18" max="18" width="3.8515625" style="86" customWidth="1"/>
    <col min="19" max="19" width="7.28125" style="86" customWidth="1"/>
    <col min="20" max="20" width="3.8515625" style="86" customWidth="1"/>
    <col min="21" max="21" width="5.28125" style="86" bestFit="1" customWidth="1"/>
    <col min="22" max="22" width="4.7109375" style="86" customWidth="1"/>
    <col min="23" max="16384" width="9.140625" style="86" customWidth="1"/>
  </cols>
  <sheetData>
    <row r="1" spans="1:22" s="82" customFormat="1" ht="12.75">
      <c r="A1" s="101" t="s">
        <v>47</v>
      </c>
      <c r="B1" s="104" t="s">
        <v>48</v>
      </c>
      <c r="C1" s="107" t="s">
        <v>49</v>
      </c>
      <c r="D1" s="97" t="s">
        <v>50</v>
      </c>
      <c r="E1" s="97" t="s">
        <v>51</v>
      </c>
      <c r="F1" s="97" t="s">
        <v>52</v>
      </c>
      <c r="G1" s="98" t="s">
        <v>91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U1" s="81"/>
      <c r="V1" s="81"/>
    </row>
    <row r="2" spans="1:20" s="82" customFormat="1" ht="8.25">
      <c r="A2" s="102"/>
      <c r="B2" s="105"/>
      <c r="C2" s="107"/>
      <c r="D2" s="97"/>
      <c r="E2" s="97"/>
      <c r="F2" s="97"/>
      <c r="G2" s="97" t="s">
        <v>84</v>
      </c>
      <c r="H2" s="97"/>
      <c r="I2" s="97" t="s">
        <v>85</v>
      </c>
      <c r="J2" s="97"/>
      <c r="K2" s="97" t="s">
        <v>86</v>
      </c>
      <c r="L2" s="97"/>
      <c r="M2" s="97" t="s">
        <v>87</v>
      </c>
      <c r="N2" s="97"/>
      <c r="O2" s="97" t="s">
        <v>88</v>
      </c>
      <c r="P2" s="97"/>
      <c r="Q2" s="97" t="s">
        <v>89</v>
      </c>
      <c r="R2" s="97"/>
      <c r="S2" s="97" t="s">
        <v>90</v>
      </c>
      <c r="T2" s="97"/>
    </row>
    <row r="3" spans="1:20" s="82" customFormat="1" ht="24.75">
      <c r="A3" s="103"/>
      <c r="B3" s="106"/>
      <c r="C3" s="107"/>
      <c r="D3" s="97"/>
      <c r="E3" s="97"/>
      <c r="F3" s="97"/>
      <c r="G3" s="80" t="s">
        <v>64</v>
      </c>
      <c r="H3" s="80" t="s">
        <v>65</v>
      </c>
      <c r="I3" s="80" t="s">
        <v>64</v>
      </c>
      <c r="J3" s="80" t="s">
        <v>65</v>
      </c>
      <c r="K3" s="80" t="s">
        <v>64</v>
      </c>
      <c r="L3" s="83" t="s">
        <v>65</v>
      </c>
      <c r="M3" s="80" t="s">
        <v>64</v>
      </c>
      <c r="N3" s="83" t="s">
        <v>65</v>
      </c>
      <c r="O3" s="80" t="s">
        <v>64</v>
      </c>
      <c r="P3" s="83" t="s">
        <v>65</v>
      </c>
      <c r="Q3" s="80" t="s">
        <v>64</v>
      </c>
      <c r="R3" s="83" t="s">
        <v>65</v>
      </c>
      <c r="S3" s="80" t="s">
        <v>64</v>
      </c>
      <c r="T3" s="83" t="s">
        <v>65</v>
      </c>
    </row>
    <row r="4" spans="1:20" ht="33.75">
      <c r="A4" s="84">
        <f>A3+1</f>
        <v>1</v>
      </c>
      <c r="B4" s="85" t="s">
        <v>81</v>
      </c>
      <c r="C4" s="92">
        <v>2699827.52</v>
      </c>
      <c r="D4" s="92">
        <v>2699828</v>
      </c>
      <c r="E4" s="92">
        <v>625214.95</v>
      </c>
      <c r="F4" s="92">
        <v>2074613</v>
      </c>
      <c r="G4" s="92">
        <v>625215</v>
      </c>
      <c r="H4" s="92">
        <v>2699828</v>
      </c>
      <c r="I4" s="92">
        <v>0</v>
      </c>
      <c r="J4" s="92">
        <v>0</v>
      </c>
      <c r="K4" s="92">
        <v>0</v>
      </c>
      <c r="L4" s="92">
        <v>0</v>
      </c>
      <c r="M4" s="92">
        <v>0</v>
      </c>
      <c r="N4" s="92">
        <v>0</v>
      </c>
      <c r="O4" s="92">
        <v>0</v>
      </c>
      <c r="P4" s="92">
        <v>0</v>
      </c>
      <c r="Q4" s="92">
        <v>0</v>
      </c>
      <c r="R4" s="92">
        <v>0</v>
      </c>
      <c r="S4" s="92">
        <v>0</v>
      </c>
      <c r="T4" s="93">
        <v>0</v>
      </c>
    </row>
    <row r="5" spans="1:20" ht="22.5">
      <c r="A5" s="87">
        <f aca="true" t="shared" si="0" ref="A5:A19">A4+1</f>
        <v>2</v>
      </c>
      <c r="B5" s="85" t="s">
        <v>94</v>
      </c>
      <c r="C5" s="92">
        <v>12506266.58</v>
      </c>
      <c r="D5" s="92">
        <v>12506267</v>
      </c>
      <c r="E5" s="92">
        <v>2501253</v>
      </c>
      <c r="F5" s="92">
        <v>10005013.6</v>
      </c>
      <c r="G5" s="92">
        <v>7500</v>
      </c>
      <c r="H5" s="92">
        <v>0</v>
      </c>
      <c r="I5" s="92">
        <v>2493753</v>
      </c>
      <c r="J5" s="92">
        <v>10005014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2">
        <v>0</v>
      </c>
      <c r="R5" s="92">
        <v>0</v>
      </c>
      <c r="S5" s="92">
        <v>0</v>
      </c>
      <c r="T5" s="93">
        <v>0</v>
      </c>
    </row>
    <row r="6" spans="1:20" ht="22.5">
      <c r="A6" s="87">
        <f t="shared" si="0"/>
        <v>3</v>
      </c>
      <c r="B6" s="85" t="s">
        <v>15</v>
      </c>
      <c r="C6" s="92">
        <v>2161000</v>
      </c>
      <c r="D6" s="92">
        <f aca="true" t="shared" si="1" ref="D6:D20">SUM(E6:F6)</f>
        <v>2161000</v>
      </c>
      <c r="E6" s="92">
        <f>SUM(G6,I6,K6,M6,O6,Q6,S6)</f>
        <v>2161000</v>
      </c>
      <c r="F6" s="92">
        <f>SUM(H6,J6,L6,N6,P6,R6,T6)</f>
        <v>0</v>
      </c>
      <c r="G6" s="92">
        <v>0</v>
      </c>
      <c r="H6" s="92">
        <v>0</v>
      </c>
      <c r="I6" s="92">
        <v>86000</v>
      </c>
      <c r="J6" s="92">
        <v>0</v>
      </c>
      <c r="K6" s="92">
        <v>0</v>
      </c>
      <c r="L6" s="92">
        <v>0</v>
      </c>
      <c r="M6" s="92">
        <v>1025000</v>
      </c>
      <c r="N6" s="92">
        <v>0</v>
      </c>
      <c r="O6" s="92">
        <v>1050000</v>
      </c>
      <c r="P6" s="92">
        <v>0</v>
      </c>
      <c r="Q6" s="92">
        <v>0</v>
      </c>
      <c r="R6" s="92">
        <v>0</v>
      </c>
      <c r="S6" s="92">
        <v>0</v>
      </c>
      <c r="T6" s="93">
        <v>0</v>
      </c>
    </row>
    <row r="7" spans="1:20" ht="22.5">
      <c r="A7" s="87">
        <f t="shared" si="0"/>
        <v>4</v>
      </c>
      <c r="B7" s="85" t="s">
        <v>22</v>
      </c>
      <c r="C7" s="92">
        <v>4060000</v>
      </c>
      <c r="D7" s="92">
        <f t="shared" si="1"/>
        <v>2360000</v>
      </c>
      <c r="E7" s="92">
        <f aca="true" t="shared" si="2" ref="E7:E20">SUM(G7,I7,K7,M7,O7,Q7,S7)</f>
        <v>2360000</v>
      </c>
      <c r="F7" s="92">
        <f aca="true" t="shared" si="3" ref="F7:F20">SUM(H7,J7,L7,N7,P7,R7,T7)</f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60000</v>
      </c>
      <c r="N7" s="92">
        <v>0</v>
      </c>
      <c r="O7" s="92">
        <v>300000</v>
      </c>
      <c r="P7" s="92">
        <v>0</v>
      </c>
      <c r="Q7" s="92">
        <v>1000000</v>
      </c>
      <c r="R7" s="92">
        <v>0</v>
      </c>
      <c r="S7" s="92">
        <v>1000000</v>
      </c>
      <c r="T7" s="93">
        <v>0</v>
      </c>
    </row>
    <row r="8" spans="1:20" ht="22.5">
      <c r="A8" s="87">
        <f t="shared" si="0"/>
        <v>5</v>
      </c>
      <c r="B8" s="85" t="s">
        <v>26</v>
      </c>
      <c r="C8" s="92">
        <v>4000000</v>
      </c>
      <c r="D8" s="92">
        <f t="shared" si="1"/>
        <v>2120000</v>
      </c>
      <c r="E8" s="92">
        <f t="shared" si="2"/>
        <v>2120000</v>
      </c>
      <c r="F8" s="92">
        <f t="shared" si="3"/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120000</v>
      </c>
      <c r="P8" s="92">
        <v>0</v>
      </c>
      <c r="Q8" s="92">
        <v>1000000</v>
      </c>
      <c r="R8" s="92">
        <v>0</v>
      </c>
      <c r="S8" s="92">
        <v>1000000</v>
      </c>
      <c r="T8" s="93">
        <v>0</v>
      </c>
    </row>
    <row r="9" spans="1:20" ht="22.5">
      <c r="A9" s="87">
        <f t="shared" si="0"/>
        <v>6</v>
      </c>
      <c r="B9" s="85" t="s">
        <v>35</v>
      </c>
      <c r="C9" s="92">
        <v>4000000</v>
      </c>
      <c r="D9" s="92">
        <f t="shared" si="1"/>
        <v>150000</v>
      </c>
      <c r="E9" s="92">
        <f t="shared" si="2"/>
        <v>150000</v>
      </c>
      <c r="F9" s="92">
        <f t="shared" si="3"/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150000</v>
      </c>
      <c r="T9" s="93">
        <v>0</v>
      </c>
    </row>
    <row r="10" spans="1:20" ht="34.5" customHeight="1">
      <c r="A10" s="87">
        <f t="shared" si="0"/>
        <v>7</v>
      </c>
      <c r="B10" s="85" t="s">
        <v>67</v>
      </c>
      <c r="C10" s="92">
        <v>7500000</v>
      </c>
      <c r="D10" s="92">
        <f t="shared" si="1"/>
        <v>800000</v>
      </c>
      <c r="E10" s="92">
        <f t="shared" si="2"/>
        <v>800000</v>
      </c>
      <c r="F10" s="92">
        <f t="shared" si="3"/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800000</v>
      </c>
      <c r="T10" s="93">
        <v>0</v>
      </c>
    </row>
    <row r="11" spans="1:20" ht="25.5" customHeight="1">
      <c r="A11" s="87">
        <f t="shared" si="0"/>
        <v>8</v>
      </c>
      <c r="B11" s="85" t="s">
        <v>80</v>
      </c>
      <c r="C11" s="92">
        <v>1000000</v>
      </c>
      <c r="D11" s="92">
        <f t="shared" si="1"/>
        <v>500000</v>
      </c>
      <c r="E11" s="92">
        <f t="shared" si="2"/>
        <v>500000</v>
      </c>
      <c r="F11" s="92">
        <f t="shared" si="3"/>
        <v>0</v>
      </c>
      <c r="G11" s="92">
        <v>67000</v>
      </c>
      <c r="H11" s="92">
        <v>0</v>
      </c>
      <c r="I11" s="92">
        <v>300000</v>
      </c>
      <c r="J11" s="92">
        <v>0</v>
      </c>
      <c r="K11" s="92">
        <v>133000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3">
        <v>0</v>
      </c>
    </row>
    <row r="12" spans="1:20" ht="24" customHeight="1">
      <c r="A12" s="87">
        <f t="shared" si="0"/>
        <v>9</v>
      </c>
      <c r="B12" s="85" t="s">
        <v>68</v>
      </c>
      <c r="C12" s="92">
        <v>6517132</v>
      </c>
      <c r="D12" s="92">
        <f t="shared" si="1"/>
        <v>70000</v>
      </c>
      <c r="E12" s="92">
        <f t="shared" si="2"/>
        <v>70000</v>
      </c>
      <c r="F12" s="92">
        <f t="shared" si="3"/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70000</v>
      </c>
      <c r="R12" s="92">
        <v>0</v>
      </c>
      <c r="S12" s="92">
        <v>0</v>
      </c>
      <c r="T12" s="93">
        <v>0</v>
      </c>
    </row>
    <row r="13" spans="1:20" ht="33.75" customHeight="1">
      <c r="A13" s="87">
        <f t="shared" si="0"/>
        <v>10</v>
      </c>
      <c r="B13" s="85" t="s">
        <v>69</v>
      </c>
      <c r="C13" s="92">
        <v>4950000</v>
      </c>
      <c r="D13" s="92">
        <f t="shared" si="1"/>
        <v>90000</v>
      </c>
      <c r="E13" s="92">
        <f t="shared" si="2"/>
        <v>90000</v>
      </c>
      <c r="F13" s="92">
        <f t="shared" si="3"/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2">
        <v>90000</v>
      </c>
      <c r="R13" s="92">
        <v>0</v>
      </c>
      <c r="S13" s="92">
        <v>0</v>
      </c>
      <c r="T13" s="93">
        <v>0</v>
      </c>
    </row>
    <row r="14" spans="1:20" ht="12.75">
      <c r="A14" s="87">
        <f t="shared" si="0"/>
        <v>11</v>
      </c>
      <c r="B14" s="85" t="s">
        <v>36</v>
      </c>
      <c r="C14" s="92">
        <v>100000</v>
      </c>
      <c r="D14" s="92">
        <f t="shared" si="1"/>
        <v>100000</v>
      </c>
      <c r="E14" s="92">
        <f t="shared" si="2"/>
        <v>100000</v>
      </c>
      <c r="F14" s="92">
        <f t="shared" si="3"/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100000</v>
      </c>
      <c r="T14" s="93">
        <v>0</v>
      </c>
    </row>
    <row r="15" spans="1:20" ht="22.5">
      <c r="A15" s="87">
        <f t="shared" si="0"/>
        <v>12</v>
      </c>
      <c r="B15" s="85" t="s">
        <v>70</v>
      </c>
      <c r="C15" s="92">
        <v>1700000</v>
      </c>
      <c r="D15" s="92">
        <f t="shared" si="1"/>
        <v>1012000</v>
      </c>
      <c r="E15" s="92">
        <f t="shared" si="2"/>
        <v>1000000</v>
      </c>
      <c r="F15" s="92">
        <f t="shared" si="3"/>
        <v>12000</v>
      </c>
      <c r="G15" s="92">
        <v>0</v>
      </c>
      <c r="H15" s="92">
        <v>0</v>
      </c>
      <c r="I15" s="92">
        <v>50000</v>
      </c>
      <c r="J15" s="92">
        <v>12000</v>
      </c>
      <c r="K15" s="92">
        <v>250000</v>
      </c>
      <c r="L15" s="92">
        <v>0</v>
      </c>
      <c r="M15" s="92">
        <v>250000</v>
      </c>
      <c r="N15" s="92">
        <v>0</v>
      </c>
      <c r="O15" s="92">
        <v>250000</v>
      </c>
      <c r="P15" s="92">
        <v>0</v>
      </c>
      <c r="Q15" s="92">
        <v>100000</v>
      </c>
      <c r="R15" s="92">
        <v>0</v>
      </c>
      <c r="S15" s="92">
        <v>100000</v>
      </c>
      <c r="T15" s="93">
        <v>0</v>
      </c>
    </row>
    <row r="16" spans="1:20" ht="78.75">
      <c r="A16" s="87">
        <f t="shared" si="0"/>
        <v>13</v>
      </c>
      <c r="B16" s="85" t="s">
        <v>71</v>
      </c>
      <c r="C16" s="92">
        <v>5000000</v>
      </c>
      <c r="D16" s="92">
        <f t="shared" si="1"/>
        <v>300000</v>
      </c>
      <c r="E16" s="92">
        <f t="shared" si="2"/>
        <v>300000</v>
      </c>
      <c r="F16" s="92">
        <f t="shared" si="3"/>
        <v>0</v>
      </c>
      <c r="G16" s="92">
        <v>0</v>
      </c>
      <c r="H16" s="92">
        <v>0</v>
      </c>
      <c r="I16" s="92">
        <v>100000</v>
      </c>
      <c r="J16" s="92">
        <v>0</v>
      </c>
      <c r="K16" s="92">
        <v>100000</v>
      </c>
      <c r="L16" s="92">
        <v>0</v>
      </c>
      <c r="M16" s="92">
        <v>100000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3">
        <v>0</v>
      </c>
    </row>
    <row r="17" spans="1:20" ht="22.5">
      <c r="A17" s="87">
        <f t="shared" si="0"/>
        <v>14</v>
      </c>
      <c r="B17" s="85" t="s">
        <v>17</v>
      </c>
      <c r="C17" s="92">
        <v>700000</v>
      </c>
      <c r="D17" s="92">
        <f t="shared" si="1"/>
        <v>291500</v>
      </c>
      <c r="E17" s="92">
        <f t="shared" si="2"/>
        <v>291500</v>
      </c>
      <c r="F17" s="92">
        <f t="shared" si="3"/>
        <v>0</v>
      </c>
      <c r="G17" s="92">
        <v>126500</v>
      </c>
      <c r="H17" s="92">
        <v>0</v>
      </c>
      <c r="I17" s="92">
        <v>165000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3">
        <v>0</v>
      </c>
    </row>
    <row r="18" spans="1:20" ht="16.5" customHeight="1">
      <c r="A18" s="87">
        <f t="shared" si="0"/>
        <v>15</v>
      </c>
      <c r="B18" s="85" t="s">
        <v>92</v>
      </c>
      <c r="C18" s="92">
        <v>657275</v>
      </c>
      <c r="D18" s="92">
        <f t="shared" si="1"/>
        <v>0</v>
      </c>
      <c r="E18" s="92">
        <f t="shared" si="2"/>
        <v>0</v>
      </c>
      <c r="F18" s="92">
        <f t="shared" si="3"/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3">
        <v>0</v>
      </c>
    </row>
    <row r="19" spans="1:20" ht="22.5">
      <c r="A19" s="87">
        <f t="shared" si="0"/>
        <v>16</v>
      </c>
      <c r="B19" s="85" t="s">
        <v>93</v>
      </c>
      <c r="C19" s="92">
        <v>559022</v>
      </c>
      <c r="D19" s="92">
        <f t="shared" si="1"/>
        <v>559022</v>
      </c>
      <c r="E19" s="92">
        <f t="shared" si="2"/>
        <v>83853</v>
      </c>
      <c r="F19" s="92">
        <f t="shared" si="3"/>
        <v>475169</v>
      </c>
      <c r="G19" s="92">
        <v>0</v>
      </c>
      <c r="H19" s="92">
        <v>0</v>
      </c>
      <c r="I19" s="92">
        <v>83853</v>
      </c>
      <c r="J19" s="92">
        <v>475169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3">
        <v>0</v>
      </c>
    </row>
    <row r="20" spans="1:20" ht="12.75">
      <c r="A20" s="88"/>
      <c r="B20" s="89" t="s">
        <v>73</v>
      </c>
      <c r="C20" s="95">
        <f>SUM(C4:C19)</f>
        <v>58110523.1</v>
      </c>
      <c r="D20" s="95">
        <f t="shared" si="1"/>
        <v>26344832</v>
      </c>
      <c r="E20" s="96">
        <f t="shared" si="2"/>
        <v>13152821</v>
      </c>
      <c r="F20" s="96">
        <f t="shared" si="3"/>
        <v>13192011</v>
      </c>
      <c r="G20" s="95">
        <f aca="true" t="shared" si="4" ref="G20:T20">SUM(G4:G19)</f>
        <v>826215</v>
      </c>
      <c r="H20" s="95">
        <f t="shared" si="4"/>
        <v>2699828</v>
      </c>
      <c r="I20" s="95">
        <f t="shared" si="4"/>
        <v>3278606</v>
      </c>
      <c r="J20" s="95">
        <f t="shared" si="4"/>
        <v>10492183</v>
      </c>
      <c r="K20" s="95">
        <f t="shared" si="4"/>
        <v>483000</v>
      </c>
      <c r="L20" s="95">
        <f t="shared" si="4"/>
        <v>0</v>
      </c>
      <c r="M20" s="95">
        <f t="shared" si="4"/>
        <v>1435000</v>
      </c>
      <c r="N20" s="95">
        <f t="shared" si="4"/>
        <v>0</v>
      </c>
      <c r="O20" s="95">
        <f t="shared" si="4"/>
        <v>1720000</v>
      </c>
      <c r="P20" s="95">
        <f t="shared" si="4"/>
        <v>0</v>
      </c>
      <c r="Q20" s="95">
        <f t="shared" si="4"/>
        <v>2260000</v>
      </c>
      <c r="R20" s="95">
        <f t="shared" si="4"/>
        <v>0</v>
      </c>
      <c r="S20" s="95">
        <f t="shared" si="4"/>
        <v>3150000</v>
      </c>
      <c r="T20" s="95">
        <f t="shared" si="4"/>
        <v>0</v>
      </c>
    </row>
    <row r="22" spans="4:6" ht="8.25">
      <c r="D22" s="90"/>
      <c r="E22" s="90"/>
      <c r="F22" s="90"/>
    </row>
  </sheetData>
  <mergeCells count="14">
    <mergeCell ref="G1:T1"/>
    <mergeCell ref="Q2:R2"/>
    <mergeCell ref="S2:T2"/>
    <mergeCell ref="A1:A3"/>
    <mergeCell ref="B1:B3"/>
    <mergeCell ref="C1:C3"/>
    <mergeCell ref="D1:D3"/>
    <mergeCell ref="E1:E3"/>
    <mergeCell ref="F1:F3"/>
    <mergeCell ref="M2:N2"/>
    <mergeCell ref="O2:P2"/>
    <mergeCell ref="G2:H2"/>
    <mergeCell ref="I2:J2"/>
    <mergeCell ref="K2:L2"/>
  </mergeCells>
  <printOptions/>
  <pageMargins left="0.2362204724409449" right="0.2362204724409449" top="0.8661417322834646" bottom="0.5511811023622047" header="0.35433070866141736" footer="0.2362204724409449"/>
  <pageSetup horizontalDpi="600" verticalDpi="600" orientation="landscape" paperSize="9" r:id="rId1"/>
  <headerFooter alignWithMargins="0">
    <oddHeader>&amp;R&amp;7Załącznik do Uchwały nr VI/43/07
Rady Miejskiej w Paczkowie 
z dnia 29 marca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view="pageBreakPreview" zoomScale="60" workbookViewId="0" topLeftCell="C1">
      <selection activeCell="G3" sqref="G1:J16384"/>
    </sheetView>
  </sheetViews>
  <sheetFormatPr defaultColWidth="9.140625" defaultRowHeight="12.75"/>
  <cols>
    <col min="1" max="1" width="3.8515625" style="0" customWidth="1"/>
    <col min="2" max="2" width="47.7109375" style="77" customWidth="1"/>
    <col min="3" max="3" width="12.8515625" style="73" customWidth="1"/>
    <col min="4" max="4" width="11.28125" style="0" customWidth="1"/>
    <col min="5" max="5" width="10.7109375" style="0" customWidth="1"/>
    <col min="6" max="6" width="13.8515625" style="0" customWidth="1"/>
    <col min="7" max="9" width="12.7109375" style="0" hidden="1" customWidth="1"/>
    <col min="10" max="10" width="14.57421875" style="0" hidden="1" customWidth="1"/>
    <col min="11" max="20" width="12.7109375" style="0" customWidth="1"/>
    <col min="21" max="22" width="12.7109375" style="0" hidden="1" customWidth="1"/>
    <col min="23" max="23" width="12.7109375" style="0" customWidth="1"/>
    <col min="24" max="25" width="12.7109375" style="0" hidden="1" customWidth="1"/>
    <col min="26" max="26" width="12.7109375" style="0" customWidth="1"/>
    <col min="27" max="28" width="12.7109375" style="0" hidden="1" customWidth="1"/>
    <col min="29" max="29" width="12.7109375" style="0" customWidth="1"/>
    <col min="30" max="31" width="12.7109375" style="0" hidden="1" customWidth="1"/>
    <col min="32" max="32" width="12.7109375" style="0" customWidth="1"/>
    <col min="33" max="33" width="12.7109375" style="0" hidden="1" customWidth="1"/>
    <col min="34" max="34" width="12.57421875" style="0" hidden="1" customWidth="1"/>
  </cols>
  <sheetData>
    <row r="1" spans="1:34" ht="13.5" customHeight="1" thickBot="1">
      <c r="A1" s="117" t="s">
        <v>47</v>
      </c>
      <c r="B1" s="120" t="s">
        <v>48</v>
      </c>
      <c r="C1" s="123" t="s">
        <v>49</v>
      </c>
      <c r="D1" s="114" t="s">
        <v>50</v>
      </c>
      <c r="E1" s="111" t="s">
        <v>51</v>
      </c>
      <c r="F1" s="114" t="s">
        <v>52</v>
      </c>
      <c r="G1" s="108" t="s">
        <v>53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10"/>
      <c r="AH1" s="1"/>
    </row>
    <row r="2" spans="1:34" ht="13.5" thickBot="1">
      <c r="A2" s="118"/>
      <c r="B2" s="121"/>
      <c r="C2" s="124"/>
      <c r="D2" s="115"/>
      <c r="E2" s="112"/>
      <c r="F2" s="115"/>
      <c r="G2" s="108" t="s">
        <v>54</v>
      </c>
      <c r="H2" s="110"/>
      <c r="I2" s="108" t="s">
        <v>55</v>
      </c>
      <c r="J2" s="109"/>
      <c r="K2" s="108" t="s">
        <v>56</v>
      </c>
      <c r="L2" s="109"/>
      <c r="M2" s="110"/>
      <c r="N2" s="108" t="s">
        <v>57</v>
      </c>
      <c r="O2" s="109"/>
      <c r="P2" s="110"/>
      <c r="Q2" s="108" t="s">
        <v>58</v>
      </c>
      <c r="R2" s="109"/>
      <c r="S2" s="110"/>
      <c r="T2" s="108" t="s">
        <v>59</v>
      </c>
      <c r="U2" s="109"/>
      <c r="V2" s="110"/>
      <c r="W2" s="108" t="s">
        <v>60</v>
      </c>
      <c r="X2" s="109"/>
      <c r="Y2" s="110"/>
      <c r="Z2" s="108" t="s">
        <v>61</v>
      </c>
      <c r="AA2" s="109"/>
      <c r="AB2" s="110"/>
      <c r="AC2" s="108" t="s">
        <v>62</v>
      </c>
      <c r="AD2" s="109"/>
      <c r="AE2" s="110"/>
      <c r="AF2" s="108" t="s">
        <v>63</v>
      </c>
      <c r="AG2" s="109"/>
      <c r="AH2" s="110"/>
    </row>
    <row r="3" spans="1:34" ht="26.25" thickBot="1">
      <c r="A3" s="119"/>
      <c r="B3" s="122"/>
      <c r="C3" s="125"/>
      <c r="D3" s="126"/>
      <c r="E3" s="113"/>
      <c r="F3" s="116"/>
      <c r="G3" s="2" t="s">
        <v>64</v>
      </c>
      <c r="H3" s="3" t="s">
        <v>65</v>
      </c>
      <c r="I3" s="2" t="s">
        <v>64</v>
      </c>
      <c r="J3" s="29" t="s">
        <v>65</v>
      </c>
      <c r="K3" s="68" t="s">
        <v>79</v>
      </c>
      <c r="L3" s="66" t="s">
        <v>64</v>
      </c>
      <c r="M3" s="67" t="s">
        <v>65</v>
      </c>
      <c r="N3" s="68" t="s">
        <v>79</v>
      </c>
      <c r="O3" s="4" t="s">
        <v>64</v>
      </c>
      <c r="P3" s="5" t="s">
        <v>65</v>
      </c>
      <c r="Q3" s="68" t="s">
        <v>79</v>
      </c>
      <c r="R3" s="71" t="s">
        <v>64</v>
      </c>
      <c r="S3" s="3" t="s">
        <v>65</v>
      </c>
      <c r="T3" s="68" t="s">
        <v>79</v>
      </c>
      <c r="U3" s="4" t="s">
        <v>64</v>
      </c>
      <c r="V3" s="5" t="s">
        <v>65</v>
      </c>
      <c r="W3" s="68" t="s">
        <v>79</v>
      </c>
      <c r="X3" s="2" t="s">
        <v>64</v>
      </c>
      <c r="Y3" s="6" t="s">
        <v>65</v>
      </c>
      <c r="Z3" s="68" t="s">
        <v>79</v>
      </c>
      <c r="AA3" s="7" t="s">
        <v>64</v>
      </c>
      <c r="AB3" s="7" t="s">
        <v>65</v>
      </c>
      <c r="AC3" s="68" t="s">
        <v>79</v>
      </c>
      <c r="AD3" s="2" t="s">
        <v>64</v>
      </c>
      <c r="AE3" s="6" t="s">
        <v>65</v>
      </c>
      <c r="AF3" s="68" t="s">
        <v>79</v>
      </c>
      <c r="AG3" s="8" t="s">
        <v>64</v>
      </c>
      <c r="AH3" s="6" t="s">
        <v>65</v>
      </c>
    </row>
    <row r="4" spans="1:34" ht="13.5" thickBot="1">
      <c r="A4" s="9">
        <v>1</v>
      </c>
      <c r="B4" s="78" t="s">
        <v>9</v>
      </c>
      <c r="C4" s="75">
        <v>5320300</v>
      </c>
      <c r="D4" s="42">
        <f>SUM(E4:F4)</f>
        <v>5320300</v>
      </c>
      <c r="E4" s="32">
        <f aca="true" t="shared" si="0" ref="E4:F6">SUM(G4,I4,L4,O4,R4,U4,X4,AA4,AD4,AG4)</f>
        <v>3520300</v>
      </c>
      <c r="F4" s="33">
        <f t="shared" si="0"/>
        <v>1800000</v>
      </c>
      <c r="G4" s="30">
        <v>2519500</v>
      </c>
      <c r="H4" s="31">
        <v>150000</v>
      </c>
      <c r="I4" s="30">
        <v>793000</v>
      </c>
      <c r="J4" s="33">
        <v>550000</v>
      </c>
      <c r="K4" s="42">
        <f>SUM(L4:M4)</f>
        <v>1307800</v>
      </c>
      <c r="L4" s="30">
        <v>207800</v>
      </c>
      <c r="M4" s="31">
        <v>1100000</v>
      </c>
      <c r="N4" s="42">
        <v>0</v>
      </c>
      <c r="O4" s="30" t="s">
        <v>66</v>
      </c>
      <c r="P4" s="33" t="s">
        <v>66</v>
      </c>
      <c r="Q4" s="42"/>
      <c r="R4" s="72" t="s">
        <v>66</v>
      </c>
      <c r="S4" s="34" t="s">
        <v>66</v>
      </c>
      <c r="T4" s="65">
        <f>SUM(U4:V4)</f>
        <v>0</v>
      </c>
      <c r="U4" s="30" t="s">
        <v>66</v>
      </c>
      <c r="V4" s="33" t="s">
        <v>66</v>
      </c>
      <c r="W4" s="11">
        <f>SUM(X4:Y4)</f>
        <v>0</v>
      </c>
      <c r="X4" s="30" t="s">
        <v>66</v>
      </c>
      <c r="Y4" s="31" t="s">
        <v>66</v>
      </c>
      <c r="Z4" s="11">
        <f>SUM(AA4:AB4)</f>
        <v>0</v>
      </c>
      <c r="AA4" s="32" t="s">
        <v>66</v>
      </c>
      <c r="AB4" s="33" t="s">
        <v>66</v>
      </c>
      <c r="AC4" s="11">
        <f>SUM(AD4:AE4)</f>
        <v>0</v>
      </c>
      <c r="AD4" s="30" t="s">
        <v>66</v>
      </c>
      <c r="AE4" s="31" t="s">
        <v>66</v>
      </c>
      <c r="AF4" s="11">
        <f>SUM(AG4:AH4)</f>
        <v>0</v>
      </c>
      <c r="AG4" s="32" t="s">
        <v>66</v>
      </c>
      <c r="AH4" s="70" t="s">
        <v>66</v>
      </c>
    </row>
    <row r="5" spans="1:34" ht="24.75" thickBot="1">
      <c r="A5" s="9">
        <f>A4+1</f>
        <v>2</v>
      </c>
      <c r="B5" s="78" t="s">
        <v>82</v>
      </c>
      <c r="C5" s="76">
        <v>2800000</v>
      </c>
      <c r="D5" s="42">
        <f>SUM(E5:F5)</f>
        <v>2800000</v>
      </c>
      <c r="E5" s="32">
        <f t="shared" si="0"/>
        <v>420000</v>
      </c>
      <c r="F5" s="33">
        <f t="shared" si="0"/>
        <v>2380000</v>
      </c>
      <c r="G5" s="30"/>
      <c r="H5" s="31"/>
      <c r="I5" s="30"/>
      <c r="J5" s="33"/>
      <c r="K5" s="42">
        <f aca="true" t="shared" si="1" ref="K5:K20">SUM(L5:M5)</f>
        <v>2800000</v>
      </c>
      <c r="L5" s="30">
        <v>420000</v>
      </c>
      <c r="M5" s="31">
        <f>SUM(PRL!E17:F17)</f>
        <v>2380000</v>
      </c>
      <c r="N5" s="42">
        <v>0</v>
      </c>
      <c r="O5" s="30" t="s">
        <v>66</v>
      </c>
      <c r="P5" s="33" t="s">
        <v>66</v>
      </c>
      <c r="Q5" s="42"/>
      <c r="R5" s="32" t="s">
        <v>66</v>
      </c>
      <c r="S5" s="31" t="s">
        <v>66</v>
      </c>
      <c r="T5" s="65">
        <f aca="true" t="shared" si="2" ref="T5:T20">SUM(U5:V5)</f>
        <v>0</v>
      </c>
      <c r="U5" s="30" t="s">
        <v>66</v>
      </c>
      <c r="V5" s="33" t="s">
        <v>66</v>
      </c>
      <c r="W5" s="11">
        <f aca="true" t="shared" si="3" ref="W5:W20">SUM(X5:Y5)</f>
        <v>0</v>
      </c>
      <c r="X5" s="30" t="s">
        <v>66</v>
      </c>
      <c r="Y5" s="31" t="s">
        <v>66</v>
      </c>
      <c r="Z5" s="11">
        <f aca="true" t="shared" si="4" ref="Z5:Z20">SUM(AA5:AB5)</f>
        <v>0</v>
      </c>
      <c r="AA5" s="32" t="s">
        <v>66</v>
      </c>
      <c r="AB5" s="33" t="s">
        <v>66</v>
      </c>
      <c r="AC5" s="11">
        <f aca="true" t="shared" si="5" ref="AC5:AC20">SUM(AD5:AE5)</f>
        <v>0</v>
      </c>
      <c r="AD5" s="30" t="s">
        <v>66</v>
      </c>
      <c r="AE5" s="31" t="s">
        <v>66</v>
      </c>
      <c r="AF5" s="11">
        <f aca="true" t="shared" si="6" ref="AF5:AF20">SUM(AG5:AH5)</f>
        <v>0</v>
      </c>
      <c r="AG5" s="32" t="s">
        <v>66</v>
      </c>
      <c r="AH5" s="70" t="s">
        <v>66</v>
      </c>
    </row>
    <row r="6" spans="1:34" ht="13.5" thickBot="1">
      <c r="A6" s="9">
        <f>A5+1</f>
        <v>3</v>
      </c>
      <c r="B6" s="78" t="s">
        <v>75</v>
      </c>
      <c r="C6" s="75">
        <v>200000</v>
      </c>
      <c r="D6" s="42">
        <f>SUM(E6:F6)</f>
        <v>200000</v>
      </c>
      <c r="E6" s="32">
        <f t="shared" si="0"/>
        <v>30000</v>
      </c>
      <c r="F6" s="33">
        <f t="shared" si="0"/>
        <v>170000</v>
      </c>
      <c r="G6" s="30"/>
      <c r="H6" s="31"/>
      <c r="I6" s="30"/>
      <c r="J6" s="33"/>
      <c r="K6" s="42">
        <f t="shared" si="1"/>
        <v>200000</v>
      </c>
      <c r="L6" s="30">
        <v>30000</v>
      </c>
      <c r="M6" s="31">
        <f>SUM(PRL!E18:F18)</f>
        <v>170000</v>
      </c>
      <c r="N6" s="42">
        <v>0</v>
      </c>
      <c r="O6" s="30" t="s">
        <v>66</v>
      </c>
      <c r="P6" s="33" t="s">
        <v>66</v>
      </c>
      <c r="Q6" s="42"/>
      <c r="R6" s="32" t="s">
        <v>66</v>
      </c>
      <c r="S6" s="31" t="s">
        <v>66</v>
      </c>
      <c r="T6" s="65">
        <f t="shared" si="2"/>
        <v>0</v>
      </c>
      <c r="U6" s="30" t="s">
        <v>66</v>
      </c>
      <c r="V6" s="33" t="s">
        <v>66</v>
      </c>
      <c r="W6" s="11">
        <f t="shared" si="3"/>
        <v>0</v>
      </c>
      <c r="X6" s="30" t="s">
        <v>66</v>
      </c>
      <c r="Y6" s="31" t="s">
        <v>66</v>
      </c>
      <c r="Z6" s="11">
        <f t="shared" si="4"/>
        <v>0</v>
      </c>
      <c r="AA6" s="32" t="s">
        <v>66</v>
      </c>
      <c r="AB6" s="33" t="s">
        <v>66</v>
      </c>
      <c r="AC6" s="11">
        <f t="shared" si="5"/>
        <v>0</v>
      </c>
      <c r="AD6" s="30" t="s">
        <v>66</v>
      </c>
      <c r="AE6" s="31" t="s">
        <v>66</v>
      </c>
      <c r="AF6" s="11">
        <f t="shared" si="6"/>
        <v>0</v>
      </c>
      <c r="AG6" s="32" t="s">
        <v>66</v>
      </c>
      <c r="AH6" s="70" t="s">
        <v>66</v>
      </c>
    </row>
    <row r="7" spans="1:34" ht="96.75" thickBot="1">
      <c r="A7" s="9">
        <f>A6+1</f>
        <v>4</v>
      </c>
      <c r="B7" s="78" t="s">
        <v>74</v>
      </c>
      <c r="C7" s="76">
        <v>10337000</v>
      </c>
      <c r="D7" s="11">
        <f aca="true" t="shared" si="7" ref="D7:D20">SUM(E7:F7)</f>
        <v>10337000</v>
      </c>
      <c r="E7" s="12">
        <f>SUM(L7,O7,R7,U7,X7,AA7,AD7,AG7)</f>
        <v>1550550</v>
      </c>
      <c r="F7" s="13">
        <f aca="true" t="shared" si="8" ref="F7:F20">SUM(H7,J7,M7,P7,S7,V7,Y7,AB7,AE7,AH7)</f>
        <v>8786450</v>
      </c>
      <c r="G7" s="14">
        <v>47885</v>
      </c>
      <c r="H7" s="15"/>
      <c r="I7" s="14" t="s">
        <v>66</v>
      </c>
      <c r="J7" s="13"/>
      <c r="K7" s="42">
        <f t="shared" si="1"/>
        <v>3176200</v>
      </c>
      <c r="L7" s="14">
        <v>476420</v>
      </c>
      <c r="M7" s="15">
        <f>SUM(PRL!E21:F21)</f>
        <v>2699780</v>
      </c>
      <c r="N7" s="42">
        <f aca="true" t="shared" si="9" ref="N7:N20">SUM(O7:P7)</f>
        <v>3448700</v>
      </c>
      <c r="O7" s="14">
        <v>517310</v>
      </c>
      <c r="P7" s="13">
        <f>SUM(PRL!E25:F25)</f>
        <v>2931390</v>
      </c>
      <c r="Q7" s="11">
        <f>SUM(R7:S7)</f>
        <v>3712100</v>
      </c>
      <c r="R7" s="12">
        <v>556820</v>
      </c>
      <c r="S7" s="15">
        <f>SUM(PRL!E33:F33)</f>
        <v>3155280</v>
      </c>
      <c r="T7" s="65">
        <f t="shared" si="2"/>
        <v>0</v>
      </c>
      <c r="U7" s="14" t="s">
        <v>66</v>
      </c>
      <c r="V7" s="13" t="s">
        <v>66</v>
      </c>
      <c r="W7" s="11">
        <f t="shared" si="3"/>
        <v>0</v>
      </c>
      <c r="X7" s="14" t="s">
        <v>66</v>
      </c>
      <c r="Y7" s="15" t="s">
        <v>66</v>
      </c>
      <c r="Z7" s="11">
        <f t="shared" si="4"/>
        <v>0</v>
      </c>
      <c r="AA7" s="12" t="s">
        <v>66</v>
      </c>
      <c r="AB7" s="13" t="s">
        <v>66</v>
      </c>
      <c r="AC7" s="11">
        <f t="shared" si="5"/>
        <v>0</v>
      </c>
      <c r="AD7" s="14" t="s">
        <v>66</v>
      </c>
      <c r="AE7" s="15" t="s">
        <v>66</v>
      </c>
      <c r="AF7" s="11">
        <f t="shared" si="6"/>
        <v>0</v>
      </c>
      <c r="AG7" s="12" t="s">
        <v>66</v>
      </c>
      <c r="AH7" s="16" t="s">
        <v>66</v>
      </c>
    </row>
    <row r="8" spans="1:34" ht="24.75" thickBot="1">
      <c r="A8" s="9">
        <f aca="true" t="shared" si="10" ref="A8:A20">A7+1</f>
        <v>5</v>
      </c>
      <c r="B8" s="78" t="s">
        <v>15</v>
      </c>
      <c r="C8" s="75">
        <v>2161000</v>
      </c>
      <c r="D8" s="11">
        <f t="shared" si="7"/>
        <v>2161000</v>
      </c>
      <c r="E8" s="12">
        <f aca="true" t="shared" si="11" ref="E8:E20">SUM(G8,I8,L8,O8,R8,U8,X8,AA8,AD8,AG8)</f>
        <v>2161000</v>
      </c>
      <c r="F8" s="13">
        <f t="shared" si="8"/>
        <v>0</v>
      </c>
      <c r="G8" s="14" t="s">
        <v>66</v>
      </c>
      <c r="H8" s="15"/>
      <c r="I8" s="14" t="s">
        <v>66</v>
      </c>
      <c r="J8" s="13"/>
      <c r="K8" s="42">
        <f t="shared" si="1"/>
        <v>0</v>
      </c>
      <c r="L8" s="14"/>
      <c r="M8" s="15"/>
      <c r="N8" s="42">
        <f t="shared" si="9"/>
        <v>0</v>
      </c>
      <c r="O8" s="14"/>
      <c r="P8" s="13"/>
      <c r="Q8" s="11">
        <f>SUM(R8:S8)</f>
        <v>86000</v>
      </c>
      <c r="R8" s="12">
        <v>86000</v>
      </c>
      <c r="S8" s="15"/>
      <c r="T8" s="65">
        <f t="shared" si="2"/>
        <v>0</v>
      </c>
      <c r="U8" s="14"/>
      <c r="V8" s="13"/>
      <c r="W8" s="11">
        <f t="shared" si="3"/>
        <v>1025000</v>
      </c>
      <c r="X8" s="14">
        <v>1025000</v>
      </c>
      <c r="Y8" s="15"/>
      <c r="Z8" s="11">
        <f t="shared" si="4"/>
        <v>1050000</v>
      </c>
      <c r="AA8" s="12">
        <v>1050000</v>
      </c>
      <c r="AB8" s="13"/>
      <c r="AC8" s="11">
        <f t="shared" si="5"/>
        <v>0</v>
      </c>
      <c r="AD8" s="14"/>
      <c r="AE8" s="15"/>
      <c r="AF8" s="11">
        <f t="shared" si="6"/>
        <v>0</v>
      </c>
      <c r="AG8" s="12"/>
      <c r="AH8" s="16"/>
    </row>
    <row r="9" spans="1:34" ht="24.75" thickBot="1">
      <c r="A9" s="9">
        <f t="shared" si="10"/>
        <v>6</v>
      </c>
      <c r="B9" s="78" t="s">
        <v>22</v>
      </c>
      <c r="C9" s="75">
        <v>4060000</v>
      </c>
      <c r="D9" s="11">
        <f t="shared" si="7"/>
        <v>2360000</v>
      </c>
      <c r="E9" s="12">
        <f t="shared" si="11"/>
        <v>2360000</v>
      </c>
      <c r="F9" s="13">
        <f t="shared" si="8"/>
        <v>0</v>
      </c>
      <c r="G9" s="14" t="s">
        <v>66</v>
      </c>
      <c r="H9" s="15"/>
      <c r="I9" s="14" t="s">
        <v>66</v>
      </c>
      <c r="J9" s="13"/>
      <c r="K9" s="42">
        <f t="shared" si="1"/>
        <v>0</v>
      </c>
      <c r="L9" s="14"/>
      <c r="M9" s="15"/>
      <c r="N9" s="42">
        <f t="shared" si="9"/>
        <v>0</v>
      </c>
      <c r="O9" s="14"/>
      <c r="P9" s="13"/>
      <c r="Q9" s="11">
        <f aca="true" t="shared" si="12" ref="Q9:Q20">SUM(R9:S9)</f>
        <v>0</v>
      </c>
      <c r="R9" s="12"/>
      <c r="S9" s="15"/>
      <c r="T9" s="65">
        <f t="shared" si="2"/>
        <v>0</v>
      </c>
      <c r="U9" s="14"/>
      <c r="V9" s="13"/>
      <c r="W9" s="11">
        <f t="shared" si="3"/>
        <v>60000</v>
      </c>
      <c r="X9" s="14">
        <v>60000</v>
      </c>
      <c r="Y9" s="15"/>
      <c r="Z9" s="11">
        <f t="shared" si="4"/>
        <v>300000</v>
      </c>
      <c r="AA9" s="12">
        <v>300000</v>
      </c>
      <c r="AB9" s="13"/>
      <c r="AC9" s="11">
        <f t="shared" si="5"/>
        <v>1000000</v>
      </c>
      <c r="AD9" s="14">
        <v>1000000</v>
      </c>
      <c r="AE9" s="15"/>
      <c r="AF9" s="11">
        <f t="shared" si="6"/>
        <v>1000000</v>
      </c>
      <c r="AG9" s="12">
        <v>1000000</v>
      </c>
      <c r="AH9" s="16"/>
    </row>
    <row r="10" spans="1:34" ht="24.75" thickBot="1">
      <c r="A10" s="9">
        <f t="shared" si="10"/>
        <v>7</v>
      </c>
      <c r="B10" s="78" t="s">
        <v>26</v>
      </c>
      <c r="C10" s="75">
        <v>4000000</v>
      </c>
      <c r="D10" s="11">
        <f t="shared" si="7"/>
        <v>2120000</v>
      </c>
      <c r="E10" s="12">
        <f t="shared" si="11"/>
        <v>2120000</v>
      </c>
      <c r="F10" s="13">
        <f t="shared" si="8"/>
        <v>0</v>
      </c>
      <c r="G10" s="14" t="s">
        <v>66</v>
      </c>
      <c r="H10" s="15"/>
      <c r="I10" s="14" t="s">
        <v>66</v>
      </c>
      <c r="J10" s="13"/>
      <c r="K10" s="42">
        <f t="shared" si="1"/>
        <v>0</v>
      </c>
      <c r="L10" s="14"/>
      <c r="M10" s="15"/>
      <c r="N10" s="42">
        <f t="shared" si="9"/>
        <v>0</v>
      </c>
      <c r="O10" s="14"/>
      <c r="P10" s="13"/>
      <c r="Q10" s="11">
        <f t="shared" si="12"/>
        <v>0</v>
      </c>
      <c r="R10" s="12"/>
      <c r="S10" s="15"/>
      <c r="T10" s="65">
        <f t="shared" si="2"/>
        <v>0</v>
      </c>
      <c r="U10" s="14"/>
      <c r="V10" s="13"/>
      <c r="W10" s="11">
        <f t="shared" si="3"/>
        <v>0</v>
      </c>
      <c r="X10" s="14"/>
      <c r="Y10" s="15"/>
      <c r="Z10" s="11">
        <f t="shared" si="4"/>
        <v>120000</v>
      </c>
      <c r="AA10" s="12">
        <v>120000</v>
      </c>
      <c r="AB10" s="13"/>
      <c r="AC10" s="11">
        <f t="shared" si="5"/>
        <v>1000000</v>
      </c>
      <c r="AD10" s="14">
        <v>1000000</v>
      </c>
      <c r="AE10" s="15"/>
      <c r="AF10" s="11">
        <f t="shared" si="6"/>
        <v>1000000</v>
      </c>
      <c r="AG10" s="12">
        <v>1000000</v>
      </c>
      <c r="AH10" s="16"/>
    </row>
    <row r="11" spans="1:34" ht="13.5" thickBot="1">
      <c r="A11" s="9">
        <f t="shared" si="10"/>
        <v>8</v>
      </c>
      <c r="B11" s="78" t="s">
        <v>35</v>
      </c>
      <c r="C11" s="75">
        <v>4000000</v>
      </c>
      <c r="D11" s="11">
        <f t="shared" si="7"/>
        <v>150000</v>
      </c>
      <c r="E11" s="12">
        <f t="shared" si="11"/>
        <v>150000</v>
      </c>
      <c r="F11" s="13">
        <f t="shared" si="8"/>
        <v>0</v>
      </c>
      <c r="G11" s="14" t="s">
        <v>66</v>
      </c>
      <c r="H11" s="15"/>
      <c r="I11" s="14" t="s">
        <v>66</v>
      </c>
      <c r="J11" s="13"/>
      <c r="K11" s="42">
        <f t="shared" si="1"/>
        <v>0</v>
      </c>
      <c r="L11" s="14"/>
      <c r="M11" s="15"/>
      <c r="N11" s="42">
        <f t="shared" si="9"/>
        <v>0</v>
      </c>
      <c r="O11" s="14"/>
      <c r="P11" s="13"/>
      <c r="Q11" s="11">
        <f t="shared" si="12"/>
        <v>0</v>
      </c>
      <c r="R11" s="12"/>
      <c r="S11" s="15"/>
      <c r="T11" s="65">
        <f t="shared" si="2"/>
        <v>0</v>
      </c>
      <c r="U11" s="14"/>
      <c r="V11" s="13"/>
      <c r="W11" s="11">
        <f t="shared" si="3"/>
        <v>0</v>
      </c>
      <c r="X11" s="14"/>
      <c r="Y11" s="15"/>
      <c r="Z11" s="11">
        <f t="shared" si="4"/>
        <v>0</v>
      </c>
      <c r="AA11" s="12"/>
      <c r="AB11" s="13"/>
      <c r="AC11" s="11">
        <f t="shared" si="5"/>
        <v>0</v>
      </c>
      <c r="AD11" s="14"/>
      <c r="AE11" s="15"/>
      <c r="AF11" s="11">
        <f t="shared" si="6"/>
        <v>150000</v>
      </c>
      <c r="AG11" s="12">
        <v>150000</v>
      </c>
      <c r="AH11" s="16"/>
    </row>
    <row r="12" spans="1:34" ht="36.75" thickBot="1">
      <c r="A12" s="9">
        <f t="shared" si="10"/>
        <v>9</v>
      </c>
      <c r="B12" s="78" t="s">
        <v>67</v>
      </c>
      <c r="C12" s="75">
        <v>7500000</v>
      </c>
      <c r="D12" s="11">
        <f t="shared" si="7"/>
        <v>800000</v>
      </c>
      <c r="E12" s="12">
        <f t="shared" si="11"/>
        <v>800000</v>
      </c>
      <c r="F12" s="13">
        <f t="shared" si="8"/>
        <v>0</v>
      </c>
      <c r="G12" s="14" t="s">
        <v>66</v>
      </c>
      <c r="H12" s="15"/>
      <c r="I12" s="14" t="s">
        <v>66</v>
      </c>
      <c r="J12" s="13"/>
      <c r="K12" s="42">
        <f t="shared" si="1"/>
        <v>0</v>
      </c>
      <c r="L12" s="14"/>
      <c r="M12" s="15"/>
      <c r="N12" s="42">
        <f t="shared" si="9"/>
        <v>0</v>
      </c>
      <c r="O12" s="14"/>
      <c r="P12" s="13"/>
      <c r="Q12" s="11">
        <f t="shared" si="12"/>
        <v>0</v>
      </c>
      <c r="R12" s="12"/>
      <c r="S12" s="15"/>
      <c r="T12" s="65">
        <f t="shared" si="2"/>
        <v>0</v>
      </c>
      <c r="U12" s="14"/>
      <c r="V12" s="13"/>
      <c r="W12" s="11">
        <f t="shared" si="3"/>
        <v>0</v>
      </c>
      <c r="X12" s="14"/>
      <c r="Y12" s="15"/>
      <c r="Z12" s="11">
        <f t="shared" si="4"/>
        <v>0</v>
      </c>
      <c r="AA12" s="12"/>
      <c r="AB12" s="13"/>
      <c r="AC12" s="11">
        <f t="shared" si="5"/>
        <v>0</v>
      </c>
      <c r="AD12" s="14"/>
      <c r="AE12" s="15"/>
      <c r="AF12" s="11">
        <f t="shared" si="6"/>
        <v>800000</v>
      </c>
      <c r="AG12" s="12">
        <v>800000</v>
      </c>
      <c r="AH12" s="16"/>
    </row>
    <row r="13" spans="1:34" ht="24.75" thickBot="1">
      <c r="A13" s="9">
        <f t="shared" si="10"/>
        <v>10</v>
      </c>
      <c r="B13" s="78" t="s">
        <v>80</v>
      </c>
      <c r="C13" s="75">
        <v>1000000</v>
      </c>
      <c r="D13" s="11">
        <f t="shared" si="7"/>
        <v>549500</v>
      </c>
      <c r="E13" s="12">
        <f t="shared" si="11"/>
        <v>549500</v>
      </c>
      <c r="F13" s="13">
        <f t="shared" si="8"/>
        <v>0</v>
      </c>
      <c r="G13" s="14">
        <v>29500</v>
      </c>
      <c r="H13" s="15"/>
      <c r="I13" s="14">
        <v>20000</v>
      </c>
      <c r="J13" s="13">
        <v>0</v>
      </c>
      <c r="K13" s="42">
        <v>0</v>
      </c>
      <c r="L13" s="43"/>
      <c r="M13" s="15"/>
      <c r="N13" s="42">
        <f t="shared" si="9"/>
        <v>200000</v>
      </c>
      <c r="O13" s="14">
        <v>200000</v>
      </c>
      <c r="P13" s="13">
        <v>0</v>
      </c>
      <c r="Q13" s="11">
        <f t="shared" si="12"/>
        <v>300000</v>
      </c>
      <c r="R13" s="12">
        <v>300000</v>
      </c>
      <c r="S13" s="15"/>
      <c r="T13" s="65">
        <f t="shared" si="2"/>
        <v>0</v>
      </c>
      <c r="U13" s="14"/>
      <c r="V13" s="13"/>
      <c r="W13" s="11">
        <f t="shared" si="3"/>
        <v>0</v>
      </c>
      <c r="X13" s="14"/>
      <c r="Y13" s="15"/>
      <c r="Z13" s="11">
        <f t="shared" si="4"/>
        <v>0</v>
      </c>
      <c r="AA13" s="12"/>
      <c r="AB13" s="13"/>
      <c r="AC13" s="11">
        <f t="shared" si="5"/>
        <v>0</v>
      </c>
      <c r="AD13" s="14"/>
      <c r="AE13" s="15"/>
      <c r="AF13" s="11">
        <f t="shared" si="6"/>
        <v>0</v>
      </c>
      <c r="AG13" s="12"/>
      <c r="AH13" s="16"/>
    </row>
    <row r="14" spans="1:34" ht="24.75" thickBot="1">
      <c r="A14" s="9">
        <f t="shared" si="10"/>
        <v>11</v>
      </c>
      <c r="B14" s="78" t="s">
        <v>68</v>
      </c>
      <c r="C14" s="75">
        <v>6517132</v>
      </c>
      <c r="D14" s="11">
        <f t="shared" si="7"/>
        <v>70000</v>
      </c>
      <c r="E14" s="12">
        <f t="shared" si="11"/>
        <v>70000</v>
      </c>
      <c r="F14" s="13">
        <f t="shared" si="8"/>
        <v>0</v>
      </c>
      <c r="G14" s="14" t="s">
        <v>66</v>
      </c>
      <c r="H14" s="15"/>
      <c r="I14" s="14" t="s">
        <v>66</v>
      </c>
      <c r="J14" s="13"/>
      <c r="K14" s="42">
        <f t="shared" si="1"/>
        <v>0</v>
      </c>
      <c r="L14" s="14"/>
      <c r="M14" s="15"/>
      <c r="N14" s="42">
        <f t="shared" si="9"/>
        <v>0</v>
      </c>
      <c r="O14" s="14"/>
      <c r="P14" s="13"/>
      <c r="Q14" s="11">
        <f t="shared" si="12"/>
        <v>0</v>
      </c>
      <c r="R14" s="12"/>
      <c r="S14" s="15"/>
      <c r="T14" s="65">
        <f t="shared" si="2"/>
        <v>0</v>
      </c>
      <c r="U14" s="14"/>
      <c r="V14" s="13"/>
      <c r="W14" s="11">
        <f t="shared" si="3"/>
        <v>0</v>
      </c>
      <c r="X14" s="14"/>
      <c r="Y14" s="15"/>
      <c r="Z14" s="11">
        <f t="shared" si="4"/>
        <v>0</v>
      </c>
      <c r="AA14" s="12"/>
      <c r="AB14" s="13"/>
      <c r="AC14" s="11">
        <f t="shared" si="5"/>
        <v>70000</v>
      </c>
      <c r="AD14" s="14">
        <v>70000</v>
      </c>
      <c r="AE14" s="15"/>
      <c r="AF14" s="11">
        <f t="shared" si="6"/>
        <v>0</v>
      </c>
      <c r="AG14" s="12"/>
      <c r="AH14" s="16"/>
    </row>
    <row r="15" spans="1:34" ht="24.75" thickBot="1">
      <c r="A15" s="9">
        <f t="shared" si="10"/>
        <v>12</v>
      </c>
      <c r="B15" s="78" t="s">
        <v>69</v>
      </c>
      <c r="C15" s="75">
        <v>4950000</v>
      </c>
      <c r="D15" s="11">
        <f t="shared" si="7"/>
        <v>90000</v>
      </c>
      <c r="E15" s="12">
        <f t="shared" si="11"/>
        <v>90000</v>
      </c>
      <c r="F15" s="13">
        <f t="shared" si="8"/>
        <v>0</v>
      </c>
      <c r="G15" s="17" t="s">
        <v>66</v>
      </c>
      <c r="H15" s="18"/>
      <c r="I15" s="17" t="s">
        <v>66</v>
      </c>
      <c r="J15" s="19"/>
      <c r="K15" s="42">
        <f t="shared" si="1"/>
        <v>0</v>
      </c>
      <c r="L15" s="17"/>
      <c r="M15" s="18"/>
      <c r="N15" s="42">
        <f t="shared" si="9"/>
        <v>0</v>
      </c>
      <c r="O15" s="17"/>
      <c r="P15" s="19"/>
      <c r="Q15" s="11">
        <f t="shared" si="12"/>
        <v>0</v>
      </c>
      <c r="R15" s="20"/>
      <c r="S15" s="18"/>
      <c r="T15" s="65">
        <f t="shared" si="2"/>
        <v>0</v>
      </c>
      <c r="U15" s="17"/>
      <c r="V15" s="19"/>
      <c r="W15" s="11">
        <f t="shared" si="3"/>
        <v>0</v>
      </c>
      <c r="X15" s="17"/>
      <c r="Y15" s="18"/>
      <c r="Z15" s="11">
        <f t="shared" si="4"/>
        <v>0</v>
      </c>
      <c r="AA15" s="20"/>
      <c r="AB15" s="19"/>
      <c r="AC15" s="11">
        <f t="shared" si="5"/>
        <v>90000</v>
      </c>
      <c r="AD15" s="14">
        <v>90000</v>
      </c>
      <c r="AE15" s="15"/>
      <c r="AF15" s="11">
        <f t="shared" si="6"/>
        <v>0</v>
      </c>
      <c r="AG15" s="12"/>
      <c r="AH15" s="16"/>
    </row>
    <row r="16" spans="1:34" ht="13.5" thickBot="1">
      <c r="A16" s="9">
        <f t="shared" si="10"/>
        <v>13</v>
      </c>
      <c r="B16" s="78" t="s">
        <v>36</v>
      </c>
      <c r="C16" s="75">
        <v>100000</v>
      </c>
      <c r="D16" s="11">
        <f t="shared" si="7"/>
        <v>100000</v>
      </c>
      <c r="E16" s="12">
        <f t="shared" si="11"/>
        <v>100000</v>
      </c>
      <c r="F16" s="13">
        <f t="shared" si="8"/>
        <v>0</v>
      </c>
      <c r="G16" s="14" t="s">
        <v>66</v>
      </c>
      <c r="H16" s="15"/>
      <c r="I16" s="14" t="s">
        <v>66</v>
      </c>
      <c r="J16" s="13"/>
      <c r="K16" s="42">
        <f t="shared" si="1"/>
        <v>0</v>
      </c>
      <c r="L16" s="14"/>
      <c r="M16" s="15"/>
      <c r="N16" s="42">
        <f t="shared" si="9"/>
        <v>0</v>
      </c>
      <c r="O16" s="14"/>
      <c r="P16" s="13"/>
      <c r="Q16" s="11">
        <f t="shared" si="12"/>
        <v>0</v>
      </c>
      <c r="R16" s="12"/>
      <c r="S16" s="15"/>
      <c r="T16" s="65">
        <f t="shared" si="2"/>
        <v>0</v>
      </c>
      <c r="U16" s="14"/>
      <c r="V16" s="13"/>
      <c r="W16" s="11">
        <f t="shared" si="3"/>
        <v>0</v>
      </c>
      <c r="X16" s="14"/>
      <c r="Y16" s="15"/>
      <c r="Z16" s="11">
        <f t="shared" si="4"/>
        <v>0</v>
      </c>
      <c r="AA16" s="12"/>
      <c r="AB16" s="13"/>
      <c r="AC16" s="11">
        <f t="shared" si="5"/>
        <v>0</v>
      </c>
      <c r="AD16" s="14"/>
      <c r="AE16" s="15"/>
      <c r="AF16" s="11">
        <f t="shared" si="6"/>
        <v>100000</v>
      </c>
      <c r="AG16" s="12">
        <v>100000</v>
      </c>
      <c r="AH16" s="16"/>
    </row>
    <row r="17" spans="1:34" ht="17.25" thickBot="1">
      <c r="A17" s="9">
        <f t="shared" si="10"/>
        <v>14</v>
      </c>
      <c r="B17" s="78" t="s">
        <v>70</v>
      </c>
      <c r="C17" s="75">
        <v>1700000</v>
      </c>
      <c r="D17" s="11">
        <f t="shared" si="7"/>
        <v>1012000</v>
      </c>
      <c r="E17" s="12">
        <f t="shared" si="11"/>
        <v>1000000</v>
      </c>
      <c r="F17" s="13">
        <f t="shared" si="8"/>
        <v>12000</v>
      </c>
      <c r="G17" s="14" t="s">
        <v>66</v>
      </c>
      <c r="H17" s="15"/>
      <c r="I17" s="14" t="s">
        <v>66</v>
      </c>
      <c r="J17" s="13"/>
      <c r="K17" s="42">
        <f t="shared" si="1"/>
        <v>0</v>
      </c>
      <c r="L17" s="14"/>
      <c r="M17" s="15"/>
      <c r="N17" s="42">
        <f t="shared" si="9"/>
        <v>62000</v>
      </c>
      <c r="O17" s="14">
        <v>50000</v>
      </c>
      <c r="P17" s="35">
        <v>12000</v>
      </c>
      <c r="Q17" s="11">
        <f t="shared" si="12"/>
        <v>0</v>
      </c>
      <c r="R17" s="12"/>
      <c r="S17" s="15"/>
      <c r="T17" s="65">
        <f t="shared" si="2"/>
        <v>250000</v>
      </c>
      <c r="U17" s="14">
        <v>250000</v>
      </c>
      <c r="V17" s="13"/>
      <c r="W17" s="11">
        <f t="shared" si="3"/>
        <v>250000</v>
      </c>
      <c r="X17" s="14">
        <v>250000</v>
      </c>
      <c r="Y17" s="15"/>
      <c r="Z17" s="11">
        <f t="shared" si="4"/>
        <v>250000</v>
      </c>
      <c r="AA17" s="12">
        <v>250000</v>
      </c>
      <c r="AB17" s="13"/>
      <c r="AC17" s="11">
        <f t="shared" si="5"/>
        <v>100000</v>
      </c>
      <c r="AD17" s="14">
        <v>100000</v>
      </c>
      <c r="AE17" s="15"/>
      <c r="AF17" s="11">
        <f t="shared" si="6"/>
        <v>100000</v>
      </c>
      <c r="AG17" s="12">
        <v>100000</v>
      </c>
      <c r="AH17" s="16"/>
    </row>
    <row r="18" spans="1:34" ht="60.75" thickBot="1">
      <c r="A18" s="9">
        <f t="shared" si="10"/>
        <v>15</v>
      </c>
      <c r="B18" s="78" t="s">
        <v>83</v>
      </c>
      <c r="C18" s="75">
        <v>5000000</v>
      </c>
      <c r="D18" s="11">
        <f t="shared" si="7"/>
        <v>300000</v>
      </c>
      <c r="E18" s="12">
        <f t="shared" si="11"/>
        <v>300000</v>
      </c>
      <c r="F18" s="13">
        <f t="shared" si="8"/>
        <v>0</v>
      </c>
      <c r="G18" s="14" t="s">
        <v>66</v>
      </c>
      <c r="H18" s="15"/>
      <c r="I18" s="14" t="s">
        <v>66</v>
      </c>
      <c r="J18" s="13"/>
      <c r="K18" s="42">
        <f t="shared" si="1"/>
        <v>0</v>
      </c>
      <c r="L18" s="14"/>
      <c r="M18" s="15"/>
      <c r="N18" s="42">
        <f t="shared" si="9"/>
        <v>0</v>
      </c>
      <c r="O18" s="14"/>
      <c r="P18" s="13"/>
      <c r="Q18" s="11">
        <f t="shared" si="12"/>
        <v>100000</v>
      </c>
      <c r="R18" s="12">
        <v>100000</v>
      </c>
      <c r="S18" s="15"/>
      <c r="T18" s="65">
        <f t="shared" si="2"/>
        <v>100000</v>
      </c>
      <c r="U18" s="14">
        <v>100000</v>
      </c>
      <c r="V18" s="13"/>
      <c r="W18" s="11">
        <f t="shared" si="3"/>
        <v>100000</v>
      </c>
      <c r="X18" s="14">
        <v>100000</v>
      </c>
      <c r="Y18" s="15"/>
      <c r="Z18" s="11">
        <f t="shared" si="4"/>
        <v>0</v>
      </c>
      <c r="AA18" s="12"/>
      <c r="AB18" s="13"/>
      <c r="AC18" s="11">
        <f t="shared" si="5"/>
        <v>0</v>
      </c>
      <c r="AD18" s="14"/>
      <c r="AE18" s="15"/>
      <c r="AF18" s="11">
        <f t="shared" si="6"/>
        <v>0</v>
      </c>
      <c r="AG18" s="12"/>
      <c r="AH18" s="16"/>
    </row>
    <row r="19" spans="1:34" ht="24.75" thickBot="1">
      <c r="A19" s="9">
        <f t="shared" si="10"/>
        <v>16</v>
      </c>
      <c r="B19" s="78" t="s">
        <v>17</v>
      </c>
      <c r="C19" s="75">
        <v>700000</v>
      </c>
      <c r="D19" s="11">
        <f t="shared" si="7"/>
        <v>610585</v>
      </c>
      <c r="E19" s="12">
        <f t="shared" si="11"/>
        <v>610585</v>
      </c>
      <c r="F19" s="13">
        <f t="shared" si="8"/>
        <v>0</v>
      </c>
      <c r="G19" s="14">
        <v>15585</v>
      </c>
      <c r="H19" s="15"/>
      <c r="I19" s="14">
        <v>270000</v>
      </c>
      <c r="J19" s="13"/>
      <c r="K19" s="42">
        <f t="shared" si="1"/>
        <v>10000</v>
      </c>
      <c r="L19" s="14">
        <v>10000</v>
      </c>
      <c r="M19" s="15">
        <v>0</v>
      </c>
      <c r="N19" s="42">
        <f t="shared" si="9"/>
        <v>150000</v>
      </c>
      <c r="O19" s="14">
        <v>150000</v>
      </c>
      <c r="P19" s="13">
        <v>0</v>
      </c>
      <c r="Q19" s="11">
        <f t="shared" si="12"/>
        <v>165000</v>
      </c>
      <c r="R19" s="12">
        <v>165000</v>
      </c>
      <c r="S19" s="15"/>
      <c r="T19" s="65">
        <f t="shared" si="2"/>
        <v>0</v>
      </c>
      <c r="U19" s="14"/>
      <c r="V19" s="13"/>
      <c r="W19" s="11">
        <f t="shared" si="3"/>
        <v>0</v>
      </c>
      <c r="X19" s="14" t="s">
        <v>66</v>
      </c>
      <c r="Y19" s="15"/>
      <c r="Z19" s="11">
        <f t="shared" si="4"/>
        <v>0</v>
      </c>
      <c r="AA19" s="12"/>
      <c r="AB19" s="13"/>
      <c r="AC19" s="11">
        <f t="shared" si="5"/>
        <v>0</v>
      </c>
      <c r="AD19" s="14"/>
      <c r="AE19" s="15"/>
      <c r="AF19" s="11">
        <f t="shared" si="6"/>
        <v>0</v>
      </c>
      <c r="AG19" s="12"/>
      <c r="AH19" s="16"/>
    </row>
    <row r="20" spans="1:34" ht="13.5" thickBot="1">
      <c r="A20" s="9">
        <f t="shared" si="10"/>
        <v>17</v>
      </c>
      <c r="B20" s="78" t="s">
        <v>72</v>
      </c>
      <c r="C20" s="75">
        <v>250000</v>
      </c>
      <c r="D20" s="11">
        <f t="shared" si="7"/>
        <v>250000</v>
      </c>
      <c r="E20" s="12">
        <f t="shared" si="11"/>
        <v>250000</v>
      </c>
      <c r="F20" s="13">
        <f t="shared" si="8"/>
        <v>0</v>
      </c>
      <c r="G20" s="14">
        <v>100000</v>
      </c>
      <c r="H20" s="15"/>
      <c r="I20" s="14" t="s">
        <v>66</v>
      </c>
      <c r="J20" s="13"/>
      <c r="K20" s="42">
        <f t="shared" si="1"/>
        <v>50000</v>
      </c>
      <c r="L20" s="14">
        <v>50000</v>
      </c>
      <c r="M20" s="15">
        <v>0</v>
      </c>
      <c r="N20" s="42">
        <f t="shared" si="9"/>
        <v>100000</v>
      </c>
      <c r="O20" s="14">
        <v>100000</v>
      </c>
      <c r="P20" s="13"/>
      <c r="Q20" s="11">
        <f t="shared" si="12"/>
        <v>0</v>
      </c>
      <c r="R20" s="12"/>
      <c r="S20" s="15"/>
      <c r="T20" s="65">
        <f t="shared" si="2"/>
        <v>0</v>
      </c>
      <c r="U20" s="14"/>
      <c r="V20" s="13"/>
      <c r="W20" s="11">
        <f t="shared" si="3"/>
        <v>0</v>
      </c>
      <c r="X20" s="14" t="s">
        <v>66</v>
      </c>
      <c r="Y20" s="15"/>
      <c r="Z20" s="11">
        <f t="shared" si="4"/>
        <v>0</v>
      </c>
      <c r="AA20" s="12"/>
      <c r="AB20" s="13"/>
      <c r="AC20" s="11">
        <f t="shared" si="5"/>
        <v>0</v>
      </c>
      <c r="AD20" s="14"/>
      <c r="AE20" s="15"/>
      <c r="AF20" s="11">
        <f t="shared" si="6"/>
        <v>0</v>
      </c>
      <c r="AG20" s="12"/>
      <c r="AH20" s="16"/>
    </row>
    <row r="21" spans="1:34" ht="13.5" thickBot="1">
      <c r="A21" s="21"/>
      <c r="B21" s="79" t="s">
        <v>73</v>
      </c>
      <c r="C21" s="74">
        <f>SUM(C4:C20)</f>
        <v>60595432</v>
      </c>
      <c r="D21" s="22">
        <f>SUM(F21,H21,J21,M21,P21,S21,V21,Y21,AB21,AE21)</f>
        <v>26296900</v>
      </c>
      <c r="E21" s="23">
        <f>SUM(G21,I21,L21,O21,R21,U21,X21,AA21,AD21,AG21)</f>
        <v>16129820</v>
      </c>
      <c r="F21" s="22">
        <f>SUM(H21,J21,M21,P21,S21,V21,Y21,AB21,AE21,AH21)</f>
        <v>13148450</v>
      </c>
      <c r="G21" s="24">
        <f>SUM(G4:G20)</f>
        <v>2712470</v>
      </c>
      <c r="H21" s="25">
        <f>SUM(H4:H20)</f>
        <v>150000</v>
      </c>
      <c r="I21" s="36">
        <f>SUM(I4:I20)</f>
        <v>1083000</v>
      </c>
      <c r="J21" s="37">
        <f>SUM(J4:J20)</f>
        <v>550000</v>
      </c>
      <c r="K21" s="69"/>
      <c r="L21" s="38">
        <f aca="true" t="shared" si="13" ref="L21:AH21">SUM(L4:L20)</f>
        <v>1194220</v>
      </c>
      <c r="M21" s="37">
        <f t="shared" si="13"/>
        <v>6349780</v>
      </c>
      <c r="N21" s="69">
        <f t="shared" si="13"/>
        <v>3960700</v>
      </c>
      <c r="O21" s="38">
        <f t="shared" si="13"/>
        <v>1017310</v>
      </c>
      <c r="P21" s="37">
        <f t="shared" si="13"/>
        <v>2943390</v>
      </c>
      <c r="Q21" s="39">
        <f t="shared" si="13"/>
        <v>4363100</v>
      </c>
      <c r="R21" s="39">
        <f t="shared" si="13"/>
        <v>1207820</v>
      </c>
      <c r="S21" s="38">
        <f t="shared" si="13"/>
        <v>3155280</v>
      </c>
      <c r="T21" s="40">
        <f t="shared" si="13"/>
        <v>350000</v>
      </c>
      <c r="U21" s="40">
        <f t="shared" si="13"/>
        <v>350000</v>
      </c>
      <c r="V21" s="41">
        <f t="shared" si="13"/>
        <v>0</v>
      </c>
      <c r="W21" s="26">
        <f t="shared" si="13"/>
        <v>1435000</v>
      </c>
      <c r="X21" s="26">
        <f t="shared" si="13"/>
        <v>1435000</v>
      </c>
      <c r="Y21" s="27">
        <f t="shared" si="13"/>
        <v>0</v>
      </c>
      <c r="Z21" s="28">
        <f t="shared" si="13"/>
        <v>1720000</v>
      </c>
      <c r="AA21" s="28">
        <f t="shared" si="13"/>
        <v>1720000</v>
      </c>
      <c r="AB21" s="24">
        <f t="shared" si="13"/>
        <v>0</v>
      </c>
      <c r="AC21" s="26">
        <f t="shared" si="13"/>
        <v>2260000</v>
      </c>
      <c r="AD21" s="26">
        <f t="shared" si="13"/>
        <v>2260000</v>
      </c>
      <c r="AE21" s="27">
        <f t="shared" si="13"/>
        <v>0</v>
      </c>
      <c r="AF21" s="26">
        <f t="shared" si="13"/>
        <v>3150000</v>
      </c>
      <c r="AG21" s="28">
        <f t="shared" si="13"/>
        <v>3150000</v>
      </c>
      <c r="AH21" s="27">
        <f t="shared" si="13"/>
        <v>0</v>
      </c>
    </row>
  </sheetData>
  <mergeCells count="17">
    <mergeCell ref="Q2:S2"/>
    <mergeCell ref="T2:V2"/>
    <mergeCell ref="W2:Y2"/>
    <mergeCell ref="A1:A3"/>
    <mergeCell ref="B1:B3"/>
    <mergeCell ref="C1:C3"/>
    <mergeCell ref="D1:D3"/>
    <mergeCell ref="Z2:AB2"/>
    <mergeCell ref="AC2:AE2"/>
    <mergeCell ref="AF2:AH2"/>
    <mergeCell ref="E1:E3"/>
    <mergeCell ref="F1:F3"/>
    <mergeCell ref="G1:AG1"/>
    <mergeCell ref="G2:H2"/>
    <mergeCell ref="I2:J2"/>
    <mergeCell ref="K2:M2"/>
    <mergeCell ref="N2:P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Paczkow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Zarnowiecka</dc:creator>
  <cp:keywords/>
  <dc:description/>
  <cp:lastModifiedBy>JBodyk</cp:lastModifiedBy>
  <cp:lastPrinted>2007-08-22T12:26:50Z</cp:lastPrinted>
  <dcterms:created xsi:type="dcterms:W3CDTF">2005-03-15T08:05:38Z</dcterms:created>
  <dcterms:modified xsi:type="dcterms:W3CDTF">2007-08-22T12:28:05Z</dcterms:modified>
  <cp:category/>
  <cp:version/>
  <cp:contentType/>
  <cp:contentStatus/>
</cp:coreProperties>
</file>