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4" activeTab="14"/>
  </bookViews>
  <sheets>
    <sheet name="Zał.1" sheetId="1" r:id="rId1"/>
    <sheet name="Zał.2" sheetId="2" r:id="rId2"/>
    <sheet name="Zał.3" sheetId="3" r:id="rId3"/>
    <sheet name="Zał.4" sheetId="4" r:id="rId4"/>
    <sheet name="Zał. 5 " sheetId="5" r:id="rId5"/>
    <sheet name="Zał.6 " sheetId="6" r:id="rId6"/>
    <sheet name="Zał. 7 " sheetId="7" r:id="rId7"/>
    <sheet name="Zał.8" sheetId="8" r:id="rId8"/>
    <sheet name="Zał. 9 " sheetId="9" r:id="rId9"/>
    <sheet name="Zał. 10 " sheetId="10" r:id="rId10"/>
    <sheet name="Zał. 11 " sheetId="11" r:id="rId11"/>
    <sheet name="Zał. 12 " sheetId="12" r:id="rId12"/>
    <sheet name="Zał. 13 " sheetId="13" r:id="rId13"/>
    <sheet name="Zał. 14 " sheetId="14" r:id="rId14"/>
    <sheet name="Zał. 15 " sheetId="15" r:id="rId15"/>
  </sheets>
  <definedNames/>
  <calcPr fullCalcOnLoad="1"/>
</workbook>
</file>

<file path=xl/sharedStrings.xml><?xml version="1.0" encoding="utf-8"?>
<sst xmlns="http://schemas.openxmlformats.org/spreadsheetml/2006/main" count="1585" uniqueCount="428">
  <si>
    <t>Wyszczególnienie</t>
  </si>
  <si>
    <t>A. Dochody własne</t>
  </si>
  <si>
    <t>I. Podatki i opłaty lokalne</t>
  </si>
  <si>
    <t xml:space="preserve">1. Podatek od nieruchomości </t>
  </si>
  <si>
    <t>2. Podatek rolny i leśny</t>
  </si>
  <si>
    <t>3. Podatek od środków transportowych</t>
  </si>
  <si>
    <t xml:space="preserve">4. Opłata targowa </t>
  </si>
  <si>
    <t xml:space="preserve"> </t>
  </si>
  <si>
    <t>6. Opłata skarbowa</t>
  </si>
  <si>
    <t>II. Podatki i opłaty pobierane przez Urzędy Skarbowe</t>
  </si>
  <si>
    <t xml:space="preserve">1. Podatek od czynności cywilnoprawnych </t>
  </si>
  <si>
    <t xml:space="preserve">2. Podatki opłacane w formie karty podatkowej </t>
  </si>
  <si>
    <t xml:space="preserve">3. Podatek od spadków i darowizn </t>
  </si>
  <si>
    <t>III. Dochody z mienia</t>
  </si>
  <si>
    <t>2. Z dzierżawy</t>
  </si>
  <si>
    <t>3. Z użytkowania</t>
  </si>
  <si>
    <t>IV. Opłata za zezwolenia na handel alkoholem</t>
  </si>
  <si>
    <t>V. Pozostałe dochody</t>
  </si>
  <si>
    <t>B. Transfery z budżetu państwa</t>
  </si>
  <si>
    <t>I. Udziały w podatkach stanowiących dochód budżetu państwa</t>
  </si>
  <si>
    <t>1. Udziały we wpływach z podatku dochodowego od osób prawnych i jednostek organizacyjnych nieposiadających osobowości prawnej</t>
  </si>
  <si>
    <t xml:space="preserve">2. Udziały we wpływach z podatku dochodowego od osób fizycznych </t>
  </si>
  <si>
    <t>II. Subwencje i dotacje</t>
  </si>
  <si>
    <t>1. Subwencja ogólna</t>
  </si>
  <si>
    <t>2. Dotacje na zadania zlecone</t>
  </si>
  <si>
    <t>– bieżące</t>
  </si>
  <si>
    <t>a. z ustawy</t>
  </si>
  <si>
    <t>b. z porozumień</t>
  </si>
  <si>
    <t>– inwestycyjne</t>
  </si>
  <si>
    <t>3. Dotacje na zadania własne</t>
  </si>
  <si>
    <t>1. Ze sprzedaży nieruchomości</t>
  </si>
  <si>
    <t>Wartość</t>
  </si>
  <si>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</si>
  <si>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</si>
  <si>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</si>
  <si>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</si>
  <si>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</si>
  <si>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</si>
  <si>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</si>
  <si>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</si>
  <si>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</si>
  <si>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</si>
  <si>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</si>
  <si>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Bezpieczeństwo publiczne i ochrona przeciwpożarowa</t>
  </si>
  <si>
    <t>Obrona cywilna</t>
  </si>
  <si>
    <t>Straż Miejska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</si>
  <si>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</si>
  <si>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</si>
  <si>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</si>
  <si>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</si>
  <si>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Część równoważąca subwencji ogólnej dla gmin</t>
  </si>
  <si>
    <t>801</t>
  </si>
  <si>
    <t>Oświata i wychowanie</t>
  </si>
  <si>
    <t>Szkoły podstawowe</t>
  </si>
  <si>
    <t>Gimnazja</t>
  </si>
  <si>
    <t>851</t>
  </si>
  <si>
    <t>Ochrona zdrowia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</si>
  <si>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</si>
  <si>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</si>
  <si>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</si>
  <si>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</si>
  <si>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</si>
  <si>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</si>
  <si>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</si>
  <si>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</si>
  <si>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</si>
  <si>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</si>
  <si>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</si>
  <si>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</si>
  <si>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</si>
  <si>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</si>
  <si>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</si>
  <si>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</si>
  <si>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</si>
  <si>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</si>
  <si>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</si>
  <si>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</si>
  <si>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</si>
  <si>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</si>
  <si>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Wpływy z różnych dochodów</t>
  </si>
  <si>
    <t>Wpływy z opłaty produktowej</t>
  </si>
  <si>
    <t xml:space="preserve">Wpływy ze sprzedaży wyrobów </t>
  </si>
  <si>
    <t>Spółki wodne</t>
  </si>
  <si>
    <t>Wydatki bieżące</t>
  </si>
  <si>
    <t>Zakup usług pozostałych</t>
  </si>
  <si>
    <t>Izby rolnicze</t>
  </si>
  <si>
    <t>Zakup materiałów i wyposażenia</t>
  </si>
  <si>
    <t>Wytwarzanie i zaopatrywanie w energię elektryczną, gaz i wodę</t>
  </si>
  <si>
    <t>Dostarczanie wody</t>
  </si>
  <si>
    <t>Wydatki majątkowe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</si>
  <si>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</si>
  <si>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</si>
  <si>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</si>
  <si>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</si>
  <si>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</si>
  <si>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</si>
  <si>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Kary i odszkodowania wypłacane na rzecz osób fizycznych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</si>
  <si>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</si>
  <si>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</si>
  <si>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</si>
  <si>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</si>
  <si>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</si>
  <si>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</si>
  <si>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</si>
  <si>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</si>
  <si>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</si>
  <si>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</si>
  <si>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</si>
  <si>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</si>
  <si>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</si>
  <si>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Opłaty z tytułu zakupu usług telekomunikacyjnych telefonii komórkowej</t>
  </si>
  <si>
    <t>Podróże służbowe zagraniczne</t>
  </si>
  <si>
    <t>Odpisy na zakładowy fundusz świadczeń socjalnych</t>
  </si>
  <si>
    <t>Wydatki na zakupy inwestycyjne jednostek budżetowych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</si>
  <si>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</si>
  <si>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</si>
  <si>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</si>
  <si>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</si>
  <si>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</si>
  <si>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</si>
  <si>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</si>
  <si>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Zakup pomocy naukowych, dydaktycznych i książek</t>
  </si>
  <si>
    <t>Dowożenie uczniów do szkół</t>
  </si>
  <si>
    <t>Dokształcanie i doskonalenie nauczycieli</t>
  </si>
  <si>
    <t>80195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</si>
  <si>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</si>
  <si>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</si>
  <si>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</si>
  <si>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</si>
  <si>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</si>
  <si>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</si>
  <si>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</si>
  <si>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</si>
  <si>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Dotacja przedmiotowa z budżetu dla zakładu budżetowego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</si>
  <si>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</si>
  <si>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</si>
  <si>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</si>
  <si>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</si>
  <si>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</si>
  <si>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</si>
  <si>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</si>
  <si>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</si>
  <si>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</si>
  <si>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</si>
  <si>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</si>
  <si>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</si>
  <si>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</si>
  <si>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</si>
  <si>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Dochody</t>
  </si>
  <si>
    <t>Wydatki</t>
  </si>
  <si>
    <t>ZAKŁAD WODOCIĄGÓW I KANALIZACJI W PACZKOWIE</t>
  </si>
  <si>
    <t>Przychody</t>
  </si>
  <si>
    <t>Suma bilansowa</t>
  </si>
  <si>
    <t xml:space="preserve"> dotacje z budżetu</t>
  </si>
  <si>
    <t>wynagrodzenia i pochodne od wynagrodzeń</t>
  </si>
  <si>
    <t>inwestycje</t>
  </si>
  <si>
    <t>wpłaty do budżetu</t>
  </si>
  <si>
    <t>bieżące</t>
  </si>
  <si>
    <t>inwestycyjne</t>
  </si>
  <si>
    <t>Ścieki</t>
  </si>
  <si>
    <t>Razem</t>
  </si>
  <si>
    <t>GMINNE CENTRUM SPORTU I REKREACJI W PACZKOWIE</t>
  </si>
  <si>
    <t>Sport</t>
  </si>
  <si>
    <t>Kwota</t>
  </si>
  <si>
    <t>GFOŚiGW</t>
  </si>
  <si>
    <t>1080</t>
  </si>
  <si>
    <t>Różne, w tym określone ustawowo przychody funduszy celowych</t>
  </si>
  <si>
    <t>Dotacje z funduszy celowych na finansowanie lub dofinansowanie kosztów realizacji inwestycji i zakupów inwestycyjnych jednostek niezaliczanych do sektora finansów publicznych</t>
  </si>
  <si>
    <t>Zadania</t>
  </si>
  <si>
    <t>Budowa Stacji Uzdatniania Wody w Paczkowie</t>
  </si>
  <si>
    <t>Rozbudowa serwera sieciowego</t>
  </si>
  <si>
    <t>x</t>
  </si>
  <si>
    <t>Ochrona zabytków i opieka nad zabytkami</t>
  </si>
  <si>
    <t>Plan ogółem</t>
  </si>
  <si>
    <t>Urzędy naczelnych organów władzy państwowej, kontroli i ochrony</t>
  </si>
  <si>
    <t>prawa oraz sądownictwa</t>
  </si>
  <si>
    <t>Urzędu naczelnych organów władzy państwowej, kontroli i ochrony prawa</t>
  </si>
  <si>
    <t>Dochody od osób prawnych, od osób fizycznych i od innych jednostek</t>
  </si>
  <si>
    <t>nieposiadających osobowości prawnej oraz wydatki związane z ich</t>
  </si>
  <si>
    <t>poborem</t>
  </si>
  <si>
    <t>Wpływy z podatku rolnego, podatku leśnego, podatku od czynności</t>
  </si>
  <si>
    <t>cywilnoprawnych, podatków i opłat lokalnych od osób prawnych i innych</t>
  </si>
  <si>
    <t>jednostek organizacyjnych</t>
  </si>
  <si>
    <t>Wpływy z innych opłat stanowiących dochody jednostek samorządu</t>
  </si>
  <si>
    <t>terytorialnego na podstawie ustaw</t>
  </si>
  <si>
    <t>Przedszkola</t>
  </si>
  <si>
    <t>Dochody z najmu i dzierżawy składników majątkowych Skarbu Państwa,</t>
  </si>
  <si>
    <t>jednostek samorządu terytorialnego  lub innych jednostek zaliczanych do</t>
  </si>
  <si>
    <t>sektora finansów publicznych oraz innych umów o podobnym charakterze</t>
  </si>
  <si>
    <t>Środki na dofinansowanie własnych inwestycji gmin (związków gmin),</t>
  </si>
  <si>
    <t>powiatów (związków powiatów), samorządów województw, pozyskane z</t>
  </si>
  <si>
    <t>innych źródeł</t>
  </si>
  <si>
    <t>Dotacje celowe otrzymane z budżetu państwa na realizację inwestycji i</t>
  </si>
  <si>
    <t>zakupów inwestycyjnych własnych gmin (związków gmin)</t>
  </si>
  <si>
    <t>Wpływy z opłat za zarząd, użytkowanie i użytkowanie wieczyste</t>
  </si>
  <si>
    <t>nieruchomości</t>
  </si>
  <si>
    <t>Wpływy z innych lokalnych opłat pobieranych przez jednostki samorządu</t>
  </si>
  <si>
    <t>terytorialnego na podstawie odrębnych ustaw</t>
  </si>
  <si>
    <t>finansów publicznych</t>
  </si>
  <si>
    <t>Grzywny, mandaty i inne kary pieniężne od ludności</t>
  </si>
  <si>
    <t>Podatek od działalności gospodarczej osób fizycznych, opłacany w formie</t>
  </si>
  <si>
    <t>karty podatkowej</t>
  </si>
  <si>
    <t>Wpływy  z opłat za zezwolenia na sprzedaż alkoholu</t>
  </si>
  <si>
    <t>Par.</t>
  </si>
  <si>
    <t>Rozdz.</t>
  </si>
  <si>
    <t>Wpłaty gmin na rzecz izb  rolniczych  w wysokości  2% uzyskanych</t>
  </si>
  <si>
    <t>wpływów z podatku rolnego</t>
  </si>
  <si>
    <t>Zakup nagród dla rolników za postęp w rolnictwie</t>
  </si>
  <si>
    <t>Koszenie poboczy dróg</t>
  </si>
  <si>
    <t>Budowa drogi ul. Radosna w Paczkowie</t>
  </si>
  <si>
    <t>Opłaty z tytułu zakupu usług telekomunikacyjnych telefonii stacjonarnej</t>
  </si>
  <si>
    <t>Zakup usług dostępu do sieci internet</t>
  </si>
  <si>
    <t>Różne wydatki na rzecz osób fizycznych</t>
  </si>
  <si>
    <t>Diety dla członków Społecznej Komisji Mieszkaniowej</t>
  </si>
  <si>
    <t>Wpłaty na fundusze remontowe wspólnot mieszkaniowych</t>
  </si>
  <si>
    <t>Wyłączenie gruntów z produkcji rolnej</t>
  </si>
  <si>
    <t>Odszkodowania za brak lokalu socjalnego</t>
  </si>
  <si>
    <t>Diety sołtysów</t>
  </si>
  <si>
    <t>Wydatki osobowe niezaliczone do wynagrodzeń (bez nagród)</t>
  </si>
  <si>
    <t>Obsługa kredytów podmiotów krajowych</t>
  </si>
  <si>
    <t>Rezerwa ogólna</t>
  </si>
  <si>
    <t>Wpłaty gmin i powiatów na rzecz innych jednostek samorządu terytorialnego</t>
  </si>
  <si>
    <t>Porozumienie ze Starostwem Powiatowym w spr. Gabinetu Logopedycznego</t>
  </si>
  <si>
    <t>Akcja "Biała Zima"</t>
  </si>
  <si>
    <t>ZFŚS dla emerytowanych nauczycieli</t>
  </si>
  <si>
    <t>Dotacja celowa z budżetu na finansowanie lub dofinansowanie zadań</t>
  </si>
  <si>
    <t>zleconych do realizacji stowarzyszeniom</t>
  </si>
  <si>
    <t>Zakup usług przez jednostki samorządu terytorialnego od innych jednostek</t>
  </si>
  <si>
    <t>samorządu terytorialnego</t>
  </si>
  <si>
    <t>Dotacje celowe z budżetu na finansowanie lub dofinansowanie kosztów</t>
  </si>
  <si>
    <t>realizacji  inwestycji i zakupów inwestycyjnych zakładów budżetowych</t>
  </si>
  <si>
    <t>Sprzątanie ulic, placów i chodników</t>
  </si>
  <si>
    <t>Utrzymanie zimowe dróg</t>
  </si>
  <si>
    <t>Partycypacja w kosztach utrzymania schroniska dla zwierząt w Konradowej</t>
  </si>
  <si>
    <t>Zakup ławek parkowych</t>
  </si>
  <si>
    <t>Program "Odnowa wsi"</t>
  </si>
  <si>
    <t>Dotacja dla świetlic wiejskich</t>
  </si>
  <si>
    <t>Plan zad. zlecone</t>
  </si>
  <si>
    <t>% wyk.</t>
  </si>
  <si>
    <t>Wykonanie</t>
  </si>
  <si>
    <t>Różne rozliczenia finansowe</t>
  </si>
  <si>
    <t>Wpływy do budżetu nadwyżki środków obrotowych zakładu budżetowego</t>
  </si>
  <si>
    <t>Rekompensaty utraconych dochodów w podatkach i opłatach lokalnych</t>
  </si>
  <si>
    <t>Opaty za administrowanie i czynsze za budynki, lokale i pomieszczenia</t>
  </si>
  <si>
    <t>garażowe</t>
  </si>
  <si>
    <t>Zakup materialów papierniczych do sprzętu drukarskiego i urządzeń</t>
  </si>
  <si>
    <t>kserograficznych</t>
  </si>
  <si>
    <t>Zakup akcesoriów komputerowych, w tym programów i licencji</t>
  </si>
  <si>
    <t>Promocja jednostek samorządu terytorialnego</t>
  </si>
  <si>
    <t>Koszty postępowania sądowego i prokuratorskiego</t>
  </si>
  <si>
    <t>Oddziały przedszkolne w szkołach podstawowych</t>
  </si>
  <si>
    <t>zleconych do realizacji pozostałym jednostkom niezaliczanym do sektora</t>
  </si>
  <si>
    <t>Pozostałe zadania w zakresie polityki społecznej</t>
  </si>
  <si>
    <t>Stypendia dla uczniów</t>
  </si>
  <si>
    <t>Montaż ławek parkowych</t>
  </si>
  <si>
    <t>realizacji inwestycji i zakupów inwestycyjnych innych jednostek sektora</t>
  </si>
  <si>
    <t>Dotacje celowe z budżetu na finansowanie lub dofinansowanie prac</t>
  </si>
  <si>
    <t>remontowych i konserwatorskich obiektów zabytkowych przekazane</t>
  </si>
  <si>
    <t>jednostkom niezaliczanym do sektora finansów publicznych</t>
  </si>
  <si>
    <t>Plan</t>
  </si>
  <si>
    <t>Ogółem</t>
  </si>
  <si>
    <t>oraz związków gmin lub związków powiatów na dofinansowanie zadań bieżących</t>
  </si>
  <si>
    <t>Wpływy z podatku rolnego, podatku leśnego, podatku od spadków i</t>
  </si>
  <si>
    <t>darowizn, podatku od czynności cywilnoprawnych oraz podatków i opłat</t>
  </si>
  <si>
    <t>lokalnych od osób fizycznych</t>
  </si>
  <si>
    <t>Część oświatowa subwencji ogólnej dla jednostek samorządu</t>
  </si>
  <si>
    <t>terytorialnego</t>
  </si>
  <si>
    <t>Świadczenia rodzinne, zaliczka alimentacyjna oraz składki na</t>
  </si>
  <si>
    <t>ubezpieczenia emerytalne i rentowe z ubezpieczenia społecznego</t>
  </si>
  <si>
    <t>Składki na ubezpieczenie zdrowotne opłacane za osoby pobierające</t>
  </si>
  <si>
    <t>niektóre świadczenia z pomocy społecznej oraz niektóre świadczenia</t>
  </si>
  <si>
    <t xml:space="preserve">rodzinne </t>
  </si>
  <si>
    <t>Zasiłki i pomoc w naturze oraz składki na ubezpieczenia emerytalne i</t>
  </si>
  <si>
    <t>rentowe</t>
  </si>
  <si>
    <t>Wpływy i wydatki związane z gromadzeniem środków z opłat</t>
  </si>
  <si>
    <t>produktowych</t>
  </si>
  <si>
    <t>Dochody bieżące</t>
  </si>
  <si>
    <t>Dotacje celowe otrzymane z budżetu państwa na realizację zadań</t>
  </si>
  <si>
    <t>bieżących z zakresu administracji rządowej  oraz innych zadań zleconych</t>
  </si>
  <si>
    <t>gminie (związkom gmin) ustawami</t>
  </si>
  <si>
    <t>Dochody majątkowe</t>
  </si>
  <si>
    <t>Wpłaty z tytułu odpłatnego nabycia prawa własności oraz prawa</t>
  </si>
  <si>
    <t>użytkowania wieczystego nieruchomości</t>
  </si>
  <si>
    <t>Dotacje celowe otrzymane z budżetu państwa na realizację własnych</t>
  </si>
  <si>
    <t>zadań bieżących gmin ( związków gmin)</t>
  </si>
  <si>
    <t>Dotacje otrzymane z funduszy celowych  na realizację zadań bieżących</t>
  </si>
  <si>
    <t>jednostek sektora finansów publicznych</t>
  </si>
  <si>
    <t>Środki na dofinansowanie własnych zadań bieżących gmin (związków</t>
  </si>
  <si>
    <t>gmin), powiatów (związków powiatów), samorządów województw,</t>
  </si>
  <si>
    <t>pozyskane z innych źródeł</t>
  </si>
  <si>
    <t xml:space="preserve">5. Opłata od posiadania psów </t>
  </si>
  <si>
    <t>Opłata od posiadania psów</t>
  </si>
  <si>
    <t>Remonty i konserwacja urządzeń melioracyjnych</t>
  </si>
  <si>
    <t>Czyszczenie urządzeń melioracyjnych</t>
  </si>
  <si>
    <t>Materiały budowlane - kładka Ujeździec</t>
  </si>
  <si>
    <t>Zakup klińca</t>
  </si>
  <si>
    <t>Zakup znaków drogowych</t>
  </si>
  <si>
    <t>Remont dróg w Trzeboszowicach i Dziewiętlicach</t>
  </si>
  <si>
    <t>Remont drogi ul. Kwiatowa w Paczkowie</t>
  </si>
  <si>
    <t>Remont drogi ul. Robotnicza</t>
  </si>
  <si>
    <t>Remont drogi we wsi Frydrychów</t>
  </si>
  <si>
    <t>Remont drogi we wsi Stary Paczków</t>
  </si>
  <si>
    <t>Remonty cząstkowe</t>
  </si>
  <si>
    <t>Barierki na drodze w Unikowicach</t>
  </si>
  <si>
    <t>Montaż znaków drogowych</t>
  </si>
  <si>
    <t>Przeglądy obiektów mostowych</t>
  </si>
  <si>
    <t>Opłaty na rzecz budżetu państwa</t>
  </si>
  <si>
    <t>Opłaty za grunty pokryte wodami</t>
  </si>
  <si>
    <t>Budowa drogi w Trzeboszowicach</t>
  </si>
  <si>
    <t>Modernizacja mostów w Paczkowie i Unikowicach</t>
  </si>
  <si>
    <t>Wywłaszczenie gruntów pod drogę do oczyszczalni ścieków w Paczkowie</t>
  </si>
  <si>
    <t>Energia elektryczna w budynkach komunalnych - klatki schodowe,</t>
  </si>
  <si>
    <t>korytarze, strychy i piwnice</t>
  </si>
  <si>
    <t>Remonty w gminnym zasobie mieszkaniowym</t>
  </si>
  <si>
    <t>Udział w kosztach remontów nieruchomości wspólnych</t>
  </si>
  <si>
    <t>Eksmisje dłużników</t>
  </si>
  <si>
    <t>Przeglady, pomiary, deratyzacje w budynkach komunalnych</t>
  </si>
  <si>
    <t>Składowanie materiałów budowlanych</t>
  </si>
  <si>
    <t>Szacunki nieruchomości</t>
  </si>
  <si>
    <t>Użytkowanie wieczyste, zajęcie pasa drogowego</t>
  </si>
  <si>
    <t>Wpłaty na bieżącą eksplotację wspólnot mieszkaniowych</t>
  </si>
  <si>
    <t>Wypisy, wyrysy, regulowanie stanów prawnych nieruchomości</t>
  </si>
  <si>
    <t>Założenie książek obiektów budowlanych</t>
  </si>
  <si>
    <t>Wynagrodzenie za zarząd zasobem komunlanym</t>
  </si>
  <si>
    <t>Zakup i montaż kontenerów mieszkalnych</t>
  </si>
  <si>
    <t>Wykup gruntu od ANR</t>
  </si>
  <si>
    <t>Zmiany planu zagospodarowania i decyzje o warunkach zabudowy</t>
  </si>
  <si>
    <t>Podziały nieruchomości</t>
  </si>
  <si>
    <t>Wykup gruntu pod budowę cmentarza komunalnego w Paczkowie</t>
  </si>
  <si>
    <t>Zakup usług remontowo-konserwatorskich dotyczących obiektów</t>
  </si>
  <si>
    <t>zabytkowych będących w użytkowaniu jednostek budżetowych</t>
  </si>
  <si>
    <t>Remont konserwatorski górnej kondygnacji wieży Ratusza w Paczkowie</t>
  </si>
  <si>
    <t>Szkolenia pracowników niebędących członkami korpusu służby cywilnej</t>
  </si>
  <si>
    <t>Montaż alarmu przeciwpożarowego</t>
  </si>
  <si>
    <t>Prace budowlane w budynku Ratusza w Paczkowie</t>
  </si>
  <si>
    <t>Zakup i konfiguracja centrali telefonicznej</t>
  </si>
  <si>
    <t>Zakup komputerów</t>
  </si>
  <si>
    <t>Środki do dyspozycji rad sołeckich</t>
  </si>
  <si>
    <t>Zakup nagród - Konkurs "Najładniejsza zagroda wiejska"</t>
  </si>
  <si>
    <t>Zakup prasy dla sołtysów</t>
  </si>
  <si>
    <t>Komendy wojewódzkie Policji</t>
  </si>
  <si>
    <t>Wpłaty jednostek na fundusz celowy</t>
  </si>
  <si>
    <t>Komendy powiatowe Policji</t>
  </si>
  <si>
    <t>Zakup samochodu na potrzeby Komisariatu Policji w Paczkowie</t>
  </si>
  <si>
    <t>Rozbudowa monitoringu wizyjnego centrum miasta</t>
  </si>
  <si>
    <t>Inkaso za pobór podatku rolnego, leśnego, podatków i opłat lokalnych</t>
  </si>
  <si>
    <t>Opinie, ekspertyzy i szacunki</t>
  </si>
  <si>
    <t>Prowizje, opłaty komornicze i sądowe</t>
  </si>
  <si>
    <t>Odsetki i dyskonto od krajowych skarbowych papierów wartościowych</t>
  </si>
  <si>
    <t>oraz od krajowych pożyczek i kredytów</t>
  </si>
  <si>
    <t>Odsetki od kredytów</t>
  </si>
  <si>
    <t>Rezerwa celowa - zarządzanie kryzysowe</t>
  </si>
  <si>
    <t>Remont sanitariatu w PSP Nr 3 w Paczkowie</t>
  </si>
  <si>
    <t>Zakup oprogramowania finansowo-księgowego</t>
  </si>
  <si>
    <t>Monitoring wizyjny w PSP Nr 2 w Paczkowie</t>
  </si>
  <si>
    <t>Monitoring wizyjny w PSP Nr 3 w Paczkowie</t>
  </si>
  <si>
    <t>Wymiana stolarki okiennej w Przedszkolu Publicznym Nr 2 w Paczkowie</t>
  </si>
  <si>
    <t>Dotacja podmiotowa z budżetu dla niepublicznej jednostki systemu</t>
  </si>
  <si>
    <t>oświaty</t>
  </si>
  <si>
    <t>Dotacja dla Gimnazjum Niepublicznego w Paczkowie</t>
  </si>
  <si>
    <t>Budowa ogrodzenia wokół boiska przy GP w Paczkowie</t>
  </si>
  <si>
    <t>Remont dachu budynku Gimnazjum Publicznego w Paczkowie</t>
  </si>
  <si>
    <t>Dowożenie uczniów i wychowanków</t>
  </si>
  <si>
    <t>Ubezpieczenie gimbusa</t>
  </si>
  <si>
    <t>Wpłaty gmin i powiatów na rzecz innych jednostek samorządu</t>
  </si>
  <si>
    <t>terytorialnego oraz związków gmin lub związków powiatów na</t>
  </si>
  <si>
    <t>dofinansowanie zadań bieżących</t>
  </si>
  <si>
    <t>Porozumienie ze Starostwem Powiatowym w Nysie w spr. prowadzenia</t>
  </si>
  <si>
    <t>gabinetu logopedycznego</t>
  </si>
  <si>
    <t>Wynagrodzenie członków komisji egzaminacyjnych - awans nauczycieli</t>
  </si>
  <si>
    <t>Konkursy przedmiotowe w szkołach</t>
  </si>
  <si>
    <t>Programy profilaktyki zdrowotnej</t>
  </si>
  <si>
    <t>Zwrot dotacji  wykorzystanych niezgodnie z przeznaczeniem lub</t>
  </si>
  <si>
    <t>pobranych w nadmiernej wysokości</t>
  </si>
  <si>
    <t>Odsetki od dotacji wykorzystanych niezgodnie z przeznaczeniem lub</t>
  </si>
  <si>
    <t>Prace połecznie użyteczne</t>
  </si>
  <si>
    <t>Stypendia za wyniki w nauce dla uczniów publicznych szkół</t>
  </si>
  <si>
    <t>podstawowych i gimnazjum</t>
  </si>
  <si>
    <t>Inne formy pomocy dla uczniów</t>
  </si>
  <si>
    <t>Wywóz zastepczy nieczystości płynnych</t>
  </si>
  <si>
    <t>Zakup koszy ulicznych i wkładów</t>
  </si>
  <si>
    <t>Obsługa selektywnej zbiórki odpadów</t>
  </si>
  <si>
    <t>Wywóz odpadów stałych z sołectw</t>
  </si>
  <si>
    <t>Wywóz zastępczy odpadów stałych</t>
  </si>
  <si>
    <t>Czyszczenie i konserwacja kanalizacji deszczowej</t>
  </si>
  <si>
    <t>Utrzymanie i konserwacja zieleni miejskiej</t>
  </si>
  <si>
    <t>Wycinka i cięcia sanitarne drzew</t>
  </si>
  <si>
    <t>Partycypacja w kosztach utrzymania schroniska dla zwierząt w</t>
  </si>
  <si>
    <t>Konradowej</t>
  </si>
  <si>
    <t>Montaż dodatkowych punktów oświetleniowych</t>
  </si>
  <si>
    <t>Przebudowa lini niskiego napięcia na ulicy Ogrodowej w Paczkowie</t>
  </si>
  <si>
    <t>Opłaty za odprowadzanie zanieczyszczeń do atmosfery</t>
  </si>
  <si>
    <t>Dotacja dla kina w Paczkowie</t>
  </si>
  <si>
    <t>Wynagrodzenia dla liderów programu "Odnowa wsi"</t>
  </si>
  <si>
    <t>Dotacja dla Ośrodka Kultury w Paczkowie</t>
  </si>
  <si>
    <t>WDK Gościce - roboty budowlane</t>
  </si>
  <si>
    <t>Wykonanie nawierzchni placu przy WDK Kamienica</t>
  </si>
  <si>
    <t>Zakup i montaż pieca c.o. w Świetlicy wiejskiej w Kamienicy</t>
  </si>
  <si>
    <t>Dotacja dla Biblioteki Publicznej w Paczkowie</t>
  </si>
  <si>
    <t>Remont elewacji budynku Biblioteki Publicznej w Paczkowie</t>
  </si>
  <si>
    <t>Dotacje na remont i konserwację zabytków</t>
  </si>
  <si>
    <t>Dożynki Gminne 2008</t>
  </si>
  <si>
    <t>Unikowice -"Haft krzyżykowy"</t>
  </si>
  <si>
    <t>Dni Paczkowa</t>
  </si>
  <si>
    <t>Dotacja dla GCSiR w Paczkowie</t>
  </si>
  <si>
    <t>Modernizacja Stadionu i Basenu Miejskiego w Paczkowie</t>
  </si>
  <si>
    <t>Wykonanie nowej instalacji elektrycznej zasilającej Basen Miejski w</t>
  </si>
  <si>
    <t>Paczkowie</t>
  </si>
  <si>
    <t>Dotacja na organizację i prowadzenie działalności sportowej na terenie</t>
  </si>
  <si>
    <t>Gminy Paczków</t>
  </si>
  <si>
    <t>Termomodernizacja budynków ZWiK w Paczkowie</t>
  </si>
  <si>
    <t>Jednostki</t>
  </si>
  <si>
    <t>R.S. Dziewiętlice</t>
  </si>
  <si>
    <t>R.S. Gościce</t>
  </si>
  <si>
    <t>R.S. Kamienica</t>
  </si>
  <si>
    <t>R.S. Kozielno</t>
  </si>
  <si>
    <t>R.S. Lisie Kąty</t>
  </si>
  <si>
    <t>R.S. Ścibórz</t>
  </si>
  <si>
    <t>R.S. St. Paczków</t>
  </si>
  <si>
    <t>R.S. Trzeboszowice</t>
  </si>
  <si>
    <t>R.S. Ujeżdziec</t>
  </si>
  <si>
    <t>R.S. Unikowice</t>
  </si>
  <si>
    <t>R.S. Wilamowa</t>
  </si>
  <si>
    <t xml:space="preserve">  </t>
  </si>
  <si>
    <t>"Forum Sportowo-rekreacyjne Paczków Javornik"</t>
  </si>
  <si>
    <t>Stan środków obrotowych na 01.01.2008</t>
  </si>
  <si>
    <t>Stan środków obrotowych na 30.06.2008</t>
  </si>
  <si>
    <t>Wydatki inwestycyjne funduszy celowych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</si>
</sst>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0.0%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65" applyFont="1" applyBorder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87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6" applyFont="1" applyFill="1">
      <alignment/>
      <protection/>
    </xf>
    <xf numFmtId="0" fontId="11" fillId="0" borderId="1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wrapText="1"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wrapText="1"/>
      <protection/>
    </xf>
    <xf numFmtId="189" fontId="0" fillId="0" borderId="0" xfId="56" applyNumberFormat="1" applyFont="1" applyFill="1">
      <alignment/>
      <protection/>
    </xf>
    <xf numFmtId="189" fontId="3" fillId="0" borderId="10" xfId="54" applyNumberFormat="1" applyFont="1" applyFill="1" applyBorder="1" applyAlignment="1">
      <alignment horizontal="right"/>
      <protection/>
    </xf>
    <xf numFmtId="189" fontId="12" fillId="0" borderId="10" xfId="54" applyNumberFormat="1" applyFont="1" applyFill="1" applyBorder="1" applyAlignment="1">
      <alignment vertical="center"/>
      <protection/>
    </xf>
    <xf numFmtId="0" fontId="0" fillId="0" borderId="0" xfId="65" applyFont="1" applyBorder="1" applyAlignment="1">
      <alignment/>
      <protection/>
    </xf>
    <xf numFmtId="189" fontId="0" fillId="0" borderId="10" xfId="54" applyNumberFormat="1" applyFont="1" applyFill="1" applyBorder="1" applyAlignment="1" applyProtection="1">
      <alignment vertical="center"/>
      <protection locked="0"/>
    </xf>
    <xf numFmtId="0" fontId="13" fillId="0" borderId="0" xfId="65" applyFont="1" applyBorder="1">
      <alignment/>
      <protection/>
    </xf>
    <xf numFmtId="189" fontId="12" fillId="0" borderId="10" xfId="54" applyNumberFormat="1" applyFont="1" applyFill="1" applyBorder="1" applyAlignment="1" applyProtection="1">
      <alignment vertical="center"/>
      <protection locked="0"/>
    </xf>
    <xf numFmtId="189" fontId="12" fillId="0" borderId="10" xfId="54" applyNumberFormat="1" applyFont="1" applyFill="1" applyBorder="1" applyAlignment="1" applyProtection="1" quotePrefix="1">
      <alignment vertical="center"/>
      <protection locked="0"/>
    </xf>
    <xf numFmtId="189" fontId="3" fillId="0" borderId="10" xfId="54" applyNumberFormat="1" applyFont="1" applyFill="1" applyBorder="1" applyAlignment="1" applyProtection="1">
      <alignment/>
      <protection locked="0"/>
    </xf>
    <xf numFmtId="0" fontId="0" fillId="0" borderId="10" xfId="65" applyFont="1" applyFill="1" applyBorder="1" applyAlignment="1">
      <alignment vertical="center" wrapText="1"/>
      <protection/>
    </xf>
    <xf numFmtId="189" fontId="0" fillId="0" borderId="10" xfId="54" applyNumberFormat="1" applyFont="1" applyFill="1" applyBorder="1" applyAlignment="1" applyProtection="1">
      <alignment vertical="top"/>
      <protection locked="0"/>
    </xf>
    <xf numFmtId="189" fontId="0" fillId="0" borderId="10" xfId="54" applyNumberFormat="1" applyFont="1" applyFill="1" applyBorder="1" applyAlignment="1">
      <alignment vertical="center"/>
      <protection/>
    </xf>
    <xf numFmtId="189" fontId="13" fillId="0" borderId="10" xfId="54" applyNumberFormat="1" applyFont="1" applyFill="1" applyBorder="1" applyAlignment="1" applyProtection="1">
      <alignment vertical="center"/>
      <protection locked="0"/>
    </xf>
    <xf numFmtId="189" fontId="0" fillId="0" borderId="0" xfId="65" applyNumberFormat="1" applyFont="1" applyBorder="1">
      <alignment/>
      <protection/>
    </xf>
    <xf numFmtId="189" fontId="3" fillId="0" borderId="11" xfId="54" applyNumberFormat="1" applyFont="1" applyBorder="1" applyAlignment="1">
      <alignment/>
      <protection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" fontId="6" fillId="0" borderId="12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6" fillId="0" borderId="12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95" fontId="6" fillId="0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95" fontId="6" fillId="0" borderId="12" xfId="0" applyNumberFormat="1" applyFont="1" applyFill="1" applyBorder="1" applyAlignment="1" applyProtection="1">
      <alignment horizontal="right"/>
      <protection locked="0"/>
    </xf>
    <xf numFmtId="195" fontId="7" fillId="0" borderId="12" xfId="0" applyNumberFormat="1" applyFont="1" applyFill="1" applyBorder="1" applyAlignment="1" applyProtection="1">
      <alignment horizontal="right"/>
      <protection locked="0"/>
    </xf>
    <xf numFmtId="195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95" fontId="7" fillId="0" borderId="0" xfId="0" applyNumberFormat="1" applyFont="1" applyFill="1" applyBorder="1" applyAlignment="1" applyProtection="1">
      <alignment horizontal="left"/>
      <protection locked="0"/>
    </xf>
    <xf numFmtId="0" fontId="3" fillId="0" borderId="10" xfId="65" applyFont="1" applyFill="1" applyBorder="1" applyAlignment="1">
      <alignment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3" fillId="0" borderId="10" xfId="65" applyFont="1" applyFill="1" applyBorder="1" applyAlignment="1">
      <alignment vertical="center" wrapText="1"/>
      <protection/>
    </xf>
    <xf numFmtId="0" fontId="3" fillId="0" borderId="13" xfId="65" applyFont="1" applyBorder="1" applyAlignment="1">
      <alignment horizontal="center" wrapText="1"/>
      <protection/>
    </xf>
    <xf numFmtId="0" fontId="3" fillId="0" borderId="0" xfId="65" applyFont="1" applyBorder="1" applyAlignment="1">
      <alignment horizontal="right" wrapText="1"/>
      <protection/>
    </xf>
    <xf numFmtId="0" fontId="0" fillId="0" borderId="0" xfId="65" applyFont="1" applyBorder="1" applyAlignment="1">
      <alignment wrapText="1"/>
      <protection/>
    </xf>
    <xf numFmtId="0" fontId="0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195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42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0" fillId="0" borderId="10" xfId="42" applyFont="1" applyBorder="1" applyAlignment="1">
      <alignment horizontal="center"/>
      <protection/>
    </xf>
    <xf numFmtId="0" fontId="0" fillId="0" borderId="10" xfId="42" applyFont="1" applyBorder="1">
      <alignment/>
      <protection/>
    </xf>
    <xf numFmtId="172" fontId="6" fillId="0" borderId="10" xfId="42" applyNumberFormat="1" applyFont="1" applyBorder="1" applyAlignment="1">
      <alignment horizontal="center" vertical="top"/>
      <protection/>
    </xf>
    <xf numFmtId="0" fontId="6" fillId="0" borderId="10" xfId="42" applyFont="1" applyBorder="1" applyAlignment="1">
      <alignment horizontal="left" vertical="top"/>
      <protection/>
    </xf>
    <xf numFmtId="182" fontId="6" fillId="0" borderId="10" xfId="42" applyNumberFormat="1" applyFont="1" applyBorder="1" applyAlignment="1">
      <alignment horizontal="right" vertical="top"/>
      <protection/>
    </xf>
    <xf numFmtId="174" fontId="7" fillId="0" borderId="10" xfId="42" applyNumberFormat="1" applyFont="1" applyBorder="1" applyAlignment="1">
      <alignment horizontal="center" vertical="top"/>
      <protection/>
    </xf>
    <xf numFmtId="0" fontId="7" fillId="0" borderId="10" xfId="42" applyFont="1" applyBorder="1" applyAlignment="1">
      <alignment horizontal="left" vertical="top"/>
      <protection/>
    </xf>
    <xf numFmtId="182" fontId="7" fillId="0" borderId="10" xfId="42" applyNumberFormat="1" applyFont="1" applyBorder="1" applyAlignment="1">
      <alignment horizontal="right" vertical="top"/>
      <protection/>
    </xf>
    <xf numFmtId="178" fontId="6" fillId="0" borderId="10" xfId="42" applyNumberFormat="1" applyFont="1" applyBorder="1" applyAlignment="1">
      <alignment horizontal="center" vertical="top"/>
      <protection/>
    </xf>
    <xf numFmtId="181" fontId="6" fillId="0" borderId="10" xfId="42" applyNumberFormat="1" applyFont="1" applyBorder="1" applyAlignment="1">
      <alignment horizontal="right" vertical="top"/>
      <protection/>
    </xf>
    <xf numFmtId="180" fontId="7" fillId="0" borderId="10" xfId="42" applyNumberFormat="1" applyFont="1" applyBorder="1" applyAlignment="1">
      <alignment horizontal="center" vertical="top"/>
      <protection/>
    </xf>
    <xf numFmtId="181" fontId="7" fillId="0" borderId="10" xfId="42" applyNumberFormat="1" applyFont="1" applyBorder="1" applyAlignment="1">
      <alignment horizontal="right" vertical="top"/>
      <protection/>
    </xf>
    <xf numFmtId="175" fontId="7" fillId="0" borderId="10" xfId="42" applyNumberFormat="1" applyFont="1" applyBorder="1" applyAlignment="1">
      <alignment horizontal="right" vertical="top"/>
      <protection/>
    </xf>
    <xf numFmtId="173" fontId="7" fillId="0" borderId="10" xfId="42" applyNumberFormat="1" applyFont="1" applyBorder="1" applyAlignment="1">
      <alignment horizontal="right" vertical="top"/>
      <protection/>
    </xf>
    <xf numFmtId="173" fontId="6" fillId="0" borderId="10" xfId="42" applyNumberFormat="1" applyFont="1" applyBorder="1" applyAlignment="1">
      <alignment horizontal="right" vertical="top"/>
      <protection/>
    </xf>
    <xf numFmtId="185" fontId="6" fillId="0" borderId="10" xfId="42" applyNumberFormat="1" applyFont="1" applyBorder="1" applyAlignment="1">
      <alignment horizontal="right" vertical="top"/>
      <protection/>
    </xf>
    <xf numFmtId="179" fontId="7" fillId="0" borderId="10" xfId="42" applyNumberFormat="1" applyFont="1" applyBorder="1" applyAlignment="1">
      <alignment horizontal="right" vertical="top"/>
      <protection/>
    </xf>
    <xf numFmtId="179" fontId="6" fillId="0" borderId="10" xfId="42" applyNumberFormat="1" applyFont="1" applyBorder="1" applyAlignment="1">
      <alignment horizontal="right" vertical="top"/>
      <protection/>
    </xf>
    <xf numFmtId="0" fontId="6" fillId="0" borderId="10" xfId="42" applyFont="1" applyBorder="1" applyAlignment="1">
      <alignment horizontal="right" vertical="top"/>
      <protection/>
    </xf>
    <xf numFmtId="0" fontId="0" fillId="0" borderId="14" xfId="42" applyFont="1" applyBorder="1">
      <alignment/>
      <protection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195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Border="1" applyAlignment="1">
      <alignment horizontal="right" vertical="top"/>
    </xf>
    <xf numFmtId="195" fontId="7" fillId="0" borderId="10" xfId="0" applyNumberFormat="1" applyFont="1" applyFill="1" applyBorder="1" applyAlignment="1" applyProtection="1">
      <alignment horizontal="right"/>
      <protection locked="0"/>
    </xf>
    <xf numFmtId="172" fontId="6" fillId="0" borderId="10" xfId="42" applyNumberFormat="1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174" fontId="7" fillId="0" borderId="10" xfId="42" applyNumberFormat="1" applyFont="1" applyBorder="1" applyAlignment="1">
      <alignment horizontal="center" vertical="center"/>
      <protection/>
    </xf>
    <xf numFmtId="176" fontId="7" fillId="0" borderId="10" xfId="42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7" fontId="7" fillId="0" borderId="10" xfId="42" applyNumberFormat="1" applyFont="1" applyBorder="1" applyAlignment="1">
      <alignment horizontal="center" vertical="center"/>
      <protection/>
    </xf>
    <xf numFmtId="178" fontId="6" fillId="0" borderId="10" xfId="42" applyNumberFormat="1" applyFont="1" applyBorder="1" applyAlignment="1">
      <alignment horizontal="center" vertical="center"/>
      <protection/>
    </xf>
    <xf numFmtId="180" fontId="7" fillId="0" borderId="10" xfId="42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 applyProtection="1">
      <alignment horizontal="right"/>
      <protection locked="0"/>
    </xf>
    <xf numFmtId="189" fontId="6" fillId="0" borderId="10" xfId="42" applyNumberFormat="1" applyFont="1" applyBorder="1" applyAlignment="1">
      <alignment horizontal="center" vertical="center"/>
      <protection/>
    </xf>
    <xf numFmtId="189" fontId="6" fillId="0" borderId="12" xfId="0" applyNumberFormat="1" applyFont="1" applyFill="1" applyBorder="1" applyAlignment="1" applyProtection="1">
      <alignment horizontal="center"/>
      <protection locked="0"/>
    </xf>
    <xf numFmtId="189" fontId="6" fillId="0" borderId="10" xfId="42" applyNumberFormat="1" applyFont="1" applyBorder="1" applyAlignment="1">
      <alignment horizontal="right" vertical="top"/>
      <protection/>
    </xf>
    <xf numFmtId="189" fontId="6" fillId="0" borderId="12" xfId="0" applyNumberFormat="1" applyFont="1" applyFill="1" applyBorder="1" applyAlignment="1" applyProtection="1">
      <alignment horizontal="right"/>
      <protection locked="0"/>
    </xf>
    <xf numFmtId="189" fontId="7" fillId="0" borderId="10" xfId="42" applyNumberFormat="1" applyFont="1" applyBorder="1" applyAlignment="1">
      <alignment horizontal="right" vertical="top"/>
      <protection/>
    </xf>
    <xf numFmtId="189" fontId="7" fillId="0" borderId="12" xfId="0" applyNumberFormat="1" applyFont="1" applyFill="1" applyBorder="1" applyAlignment="1" applyProtection="1">
      <alignment horizontal="right"/>
      <protection locked="0"/>
    </xf>
    <xf numFmtId="189" fontId="0" fillId="0" borderId="10" xfId="42" applyNumberFormat="1" applyFont="1" applyBorder="1" applyAlignment="1">
      <alignment horizontal="right"/>
      <protection/>
    </xf>
    <xf numFmtId="189" fontId="0" fillId="0" borderId="10" xfId="0" applyNumberFormat="1" applyFont="1" applyBorder="1" applyAlignment="1">
      <alignment horizontal="right"/>
    </xf>
    <xf numFmtId="189" fontId="7" fillId="0" borderId="15" xfId="0" applyNumberFormat="1" applyFont="1" applyFill="1" applyBorder="1" applyAlignment="1" applyProtection="1">
      <alignment horizontal="right"/>
      <protection locked="0"/>
    </xf>
    <xf numFmtId="189" fontId="7" fillId="0" borderId="10" xfId="0" applyNumberFormat="1" applyFont="1" applyFill="1" applyBorder="1" applyAlignment="1" applyProtection="1">
      <alignment horizontal="right"/>
      <protection locked="0"/>
    </xf>
    <xf numFmtId="189" fontId="6" fillId="0" borderId="10" xfId="0" applyNumberFormat="1" applyFont="1" applyFill="1" applyBorder="1" applyAlignment="1" applyProtection="1">
      <alignment horizontal="right"/>
      <protection locked="0"/>
    </xf>
    <xf numFmtId="189" fontId="7" fillId="0" borderId="0" xfId="0" applyNumberFormat="1" applyFont="1" applyFill="1" applyBorder="1" applyAlignment="1" applyProtection="1">
      <alignment horizontal="right"/>
      <protection locked="0"/>
    </xf>
    <xf numFmtId="189" fontId="5" fillId="0" borderId="10" xfId="56" applyNumberFormat="1" applyFont="1" applyFill="1" applyBorder="1" applyAlignment="1">
      <alignment horizontal="right" vertical="top" wrapText="1"/>
      <protection/>
    </xf>
    <xf numFmtId="0" fontId="5" fillId="0" borderId="10" xfId="56" applyFont="1" applyFill="1" applyBorder="1" applyAlignment="1">
      <alignment horizontal="center" vertical="top" wrapText="1"/>
      <protection/>
    </xf>
    <xf numFmtId="49" fontId="5" fillId="0" borderId="10" xfId="56" applyNumberFormat="1" applyFont="1" applyFill="1" applyBorder="1" applyAlignment="1">
      <alignment horizontal="center" vertical="top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189" fontId="3" fillId="0" borderId="10" xfId="55" applyNumberFormat="1" applyFont="1" applyFill="1" applyBorder="1" applyAlignment="1">
      <alignment horizontal="center" vertical="center" wrapText="1"/>
      <protection/>
    </xf>
    <xf numFmtId="189" fontId="11" fillId="0" borderId="10" xfId="56" applyNumberFormat="1" applyFont="1" applyFill="1" applyBorder="1" applyAlignment="1">
      <alignment horizontal="right" vertical="top" wrapText="1"/>
      <protection/>
    </xf>
    <xf numFmtId="0" fontId="3" fillId="0" borderId="0" xfId="56" applyFont="1" applyFill="1" applyAlignment="1">
      <alignment horizontal="center"/>
      <protection/>
    </xf>
    <xf numFmtId="0" fontId="11" fillId="0" borderId="10" xfId="56" applyFont="1" applyFill="1" applyBorder="1" applyAlignment="1">
      <alignment horizontal="center" vertical="top" wrapText="1"/>
      <protection/>
    </xf>
    <xf numFmtId="0" fontId="11" fillId="0" borderId="16" xfId="56" applyFont="1" applyFill="1" applyBorder="1" applyAlignment="1">
      <alignment vertical="top" wrapText="1"/>
      <protection/>
    </xf>
    <xf numFmtId="0" fontId="11" fillId="0" borderId="17" xfId="56" applyFont="1" applyFill="1" applyBorder="1" applyAlignment="1">
      <alignment vertical="top" wrapText="1"/>
      <protection/>
    </xf>
    <xf numFmtId="0" fontId="11" fillId="0" borderId="18" xfId="56" applyFont="1" applyFill="1" applyBorder="1" applyAlignment="1">
      <alignment horizontal="center" vertical="top" wrapText="1"/>
      <protection/>
    </xf>
    <xf numFmtId="0" fontId="11" fillId="0" borderId="13" xfId="56" applyFont="1" applyFill="1" applyBorder="1" applyAlignment="1">
      <alignment horizontal="center" vertical="top" wrapText="1"/>
      <protection/>
    </xf>
    <xf numFmtId="0" fontId="11" fillId="0" borderId="19" xfId="56" applyFont="1" applyFill="1" applyBorder="1" applyAlignment="1">
      <alignment horizontal="center" vertical="top" wrapText="1"/>
      <protection/>
    </xf>
    <xf numFmtId="0" fontId="11" fillId="0" borderId="20" xfId="56" applyFont="1" applyFill="1" applyBorder="1" applyAlignment="1">
      <alignment horizontal="center" vertical="top" wrapText="1"/>
      <protection/>
    </xf>
    <xf numFmtId="0" fontId="11" fillId="0" borderId="0" xfId="56" applyFont="1" applyFill="1" applyBorder="1" applyAlignment="1">
      <alignment horizontal="center" vertical="top" wrapText="1"/>
      <protection/>
    </xf>
    <xf numFmtId="0" fontId="11" fillId="0" borderId="21" xfId="56" applyFont="1" applyFill="1" applyBorder="1" applyAlignment="1">
      <alignment horizontal="center" vertical="top" wrapText="1"/>
      <protection/>
    </xf>
    <xf numFmtId="189" fontId="5" fillId="0" borderId="10" xfId="56" applyNumberFormat="1" applyFont="1" applyFill="1" applyBorder="1" applyAlignment="1">
      <alignment horizontal="right" vertical="top" wrapText="1"/>
      <protection/>
    </xf>
    <xf numFmtId="0" fontId="0" fillId="0" borderId="0" xfId="56" applyFont="1" applyFill="1" applyBorder="1" applyAlignment="1">
      <alignment wrapText="1"/>
      <protection/>
    </xf>
    <xf numFmtId="0" fontId="11" fillId="0" borderId="14" xfId="56" applyFont="1" applyFill="1" applyBorder="1" applyAlignment="1">
      <alignment horizontal="center" vertical="top" wrapText="1"/>
      <protection/>
    </xf>
    <xf numFmtId="0" fontId="11" fillId="0" borderId="16" xfId="56" applyFont="1" applyFill="1" applyBorder="1" applyAlignment="1">
      <alignment horizontal="center" vertical="top" wrapText="1"/>
      <protection/>
    </xf>
    <xf numFmtId="0" fontId="11" fillId="0" borderId="17" xfId="56" applyFont="1" applyFill="1" applyBorder="1" applyAlignment="1">
      <alignment horizontal="center" vertical="top" wrapText="1"/>
      <protection/>
    </xf>
    <xf numFmtId="0" fontId="11" fillId="0" borderId="22" xfId="56" applyFont="1" applyFill="1" applyBorder="1" applyAlignment="1">
      <alignment horizontal="center" vertical="top" wrapText="1"/>
      <protection/>
    </xf>
    <xf numFmtId="0" fontId="11" fillId="0" borderId="23" xfId="56" applyFont="1" applyFill="1" applyBorder="1" applyAlignment="1">
      <alignment horizontal="center" vertical="top" wrapText="1"/>
      <protection/>
    </xf>
    <xf numFmtId="0" fontId="11" fillId="0" borderId="24" xfId="56" applyFont="1" applyFill="1" applyBorder="1" applyAlignment="1">
      <alignment horizontal="center" vertical="top" wrapText="1"/>
      <protection/>
    </xf>
    <xf numFmtId="0" fontId="11" fillId="0" borderId="25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wrapText="1"/>
      <protection/>
    </xf>
    <xf numFmtId="0" fontId="3" fillId="0" borderId="10" xfId="56" applyFont="1" applyFill="1" applyBorder="1" applyAlignment="1">
      <alignment vertical="top" wrapText="1"/>
      <protection/>
    </xf>
    <xf numFmtId="0" fontId="0" fillId="0" borderId="10" xfId="56" applyFont="1" applyFill="1" applyBorder="1" applyAlignment="1">
      <alignment vertical="top" wrapText="1"/>
      <protection/>
    </xf>
    <xf numFmtId="49" fontId="5" fillId="0" borderId="10" xfId="56" applyNumberFormat="1" applyFont="1" applyFill="1" applyBorder="1" applyAlignment="1">
      <alignment horizontal="center" vertical="top" wrapText="1"/>
      <protection/>
    </xf>
    <xf numFmtId="0" fontId="4" fillId="0" borderId="14" xfId="56" applyFont="1" applyFill="1" applyBorder="1" applyAlignment="1">
      <alignment horizontal="center" vertical="top" wrapText="1"/>
      <protection/>
    </xf>
    <xf numFmtId="0" fontId="4" fillId="0" borderId="17" xfId="56" applyFont="1" applyFill="1" applyBorder="1" applyAlignment="1">
      <alignment horizontal="center" vertical="top" wrapText="1"/>
      <protection/>
    </xf>
    <xf numFmtId="0" fontId="6" fillId="0" borderId="18" xfId="56" applyFont="1" applyFill="1" applyBorder="1" applyAlignment="1">
      <alignment horizontal="center" vertical="top" wrapText="1"/>
      <protection/>
    </xf>
    <xf numFmtId="0" fontId="6" fillId="0" borderId="13" xfId="56" applyFont="1" applyFill="1" applyBorder="1" applyAlignment="1">
      <alignment horizontal="center" vertical="top" wrapText="1"/>
      <protection/>
    </xf>
    <xf numFmtId="0" fontId="6" fillId="0" borderId="22" xfId="56" applyFont="1" applyFill="1" applyBorder="1" applyAlignment="1">
      <alignment horizontal="center" vertical="top" wrapText="1"/>
      <protection/>
    </xf>
    <xf numFmtId="0" fontId="6" fillId="0" borderId="26" xfId="56" applyFont="1" applyFill="1" applyBorder="1" applyAlignment="1">
      <alignment horizontal="center" vertical="top" wrapText="1"/>
      <protection/>
    </xf>
    <xf numFmtId="0" fontId="4" fillId="0" borderId="10" xfId="56" applyFont="1" applyFill="1" applyBorder="1" applyAlignment="1">
      <alignment vertical="top" wrapText="1"/>
      <protection/>
    </xf>
    <xf numFmtId="0" fontId="6" fillId="0" borderId="14" xfId="56" applyFont="1" applyFill="1" applyBorder="1" applyAlignment="1">
      <alignment horizontal="center" vertical="top" wrapText="1"/>
      <protection/>
    </xf>
    <xf numFmtId="0" fontId="6" fillId="0" borderId="17" xfId="56" applyFont="1" applyFill="1" applyBorder="1" applyAlignment="1">
      <alignment horizontal="center" vertical="top" wrapText="1"/>
      <protection/>
    </xf>
    <xf numFmtId="49" fontId="5" fillId="0" borderId="14" xfId="56" applyNumberFormat="1" applyFont="1" applyFill="1" applyBorder="1" applyAlignment="1">
      <alignment horizontal="center" vertical="top" wrapText="1"/>
      <protection/>
    </xf>
    <xf numFmtId="49" fontId="5" fillId="0" borderId="17" xfId="56" applyNumberFormat="1" applyFont="1" applyFill="1" applyBorder="1" applyAlignment="1">
      <alignment horizontal="center" vertical="top" wrapText="1"/>
      <protection/>
    </xf>
    <xf numFmtId="49" fontId="3" fillId="0" borderId="14" xfId="56" applyNumberFormat="1" applyFont="1" applyFill="1" applyBorder="1" applyAlignment="1">
      <alignment horizontal="center" vertical="top" wrapText="1"/>
      <protection/>
    </xf>
    <xf numFmtId="49" fontId="3" fillId="0" borderId="17" xfId="56" applyNumberFormat="1" applyFont="1" applyFill="1" applyBorder="1" applyAlignment="1">
      <alignment horizontal="center" vertical="top" wrapText="1"/>
      <protection/>
    </xf>
    <xf numFmtId="0" fontId="5" fillId="0" borderId="14" xfId="56" applyFont="1" applyFill="1" applyBorder="1" applyAlignment="1">
      <alignment horizontal="center" vertical="top" wrapText="1"/>
      <protection/>
    </xf>
    <xf numFmtId="0" fontId="5" fillId="0" borderId="17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89" fontId="11" fillId="0" borderId="10" xfId="56" applyNumberFormat="1" applyFont="1" applyFill="1" applyBorder="1" applyAlignment="1">
      <alignment horizontal="center" vertical="top" wrapText="1"/>
      <protection/>
    </xf>
    <xf numFmtId="0" fontId="6" fillId="0" borderId="10" xfId="44" applyFont="1" applyBorder="1" applyAlignment="1">
      <alignment horizontal="center" vertical="center"/>
      <protection/>
    </xf>
    <xf numFmtId="4" fontId="6" fillId="0" borderId="12" xfId="52" applyNumberFormat="1" applyFont="1" applyFill="1" applyBorder="1" applyAlignment="1" applyProtection="1">
      <alignment horizontal="center"/>
      <protection locked="0"/>
    </xf>
    <xf numFmtId="195" fontId="6" fillId="0" borderId="12" xfId="52" applyNumberFormat="1" applyFont="1" applyFill="1" applyBorder="1" applyAlignment="1" applyProtection="1">
      <alignment horizontal="center"/>
      <protection locked="0"/>
    </xf>
    <xf numFmtId="0" fontId="7" fillId="0" borderId="0" xfId="52" applyNumberFormat="1" applyFont="1" applyFill="1" applyBorder="1" applyAlignment="1" applyProtection="1">
      <alignment horizontal="left"/>
      <protection locked="0"/>
    </xf>
    <xf numFmtId="172" fontId="6" fillId="0" borderId="10" xfId="44" applyNumberFormat="1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/>
      <protection/>
    </xf>
    <xf numFmtId="182" fontId="6" fillId="0" borderId="10" xfId="44" applyNumberFormat="1" applyFont="1" applyBorder="1" applyAlignment="1">
      <alignment horizontal="right" vertical="center"/>
      <protection/>
    </xf>
    <xf numFmtId="4" fontId="6" fillId="0" borderId="12" xfId="52" applyNumberFormat="1" applyFont="1" applyFill="1" applyBorder="1" applyAlignment="1" applyProtection="1">
      <alignment horizontal="right"/>
      <protection locked="0"/>
    </xf>
    <xf numFmtId="174" fontId="7" fillId="0" borderId="10" xfId="44" applyNumberFormat="1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left" vertical="center"/>
      <protection/>
    </xf>
    <xf numFmtId="179" fontId="7" fillId="0" borderId="10" xfId="44" applyNumberFormat="1" applyFont="1" applyBorder="1" applyAlignment="1">
      <alignment horizontal="right" vertical="center"/>
      <protection/>
    </xf>
    <xf numFmtId="4" fontId="7" fillId="0" borderId="12" xfId="52" applyNumberFormat="1" applyFont="1" applyFill="1" applyBorder="1" applyAlignment="1" applyProtection="1">
      <alignment horizontal="right"/>
      <protection locked="0"/>
    </xf>
    <xf numFmtId="195" fontId="7" fillId="0" borderId="12" xfId="52" applyNumberFormat="1" applyFont="1" applyFill="1" applyBorder="1" applyAlignment="1" applyProtection="1">
      <alignment horizontal="center"/>
      <protection locked="0"/>
    </xf>
    <xf numFmtId="177" fontId="7" fillId="0" borderId="10" xfId="44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44" applyFont="1" applyBorder="1" applyAlignment="1">
      <alignment vertical="center"/>
      <protection/>
    </xf>
    <xf numFmtId="182" fontId="7" fillId="0" borderId="10" xfId="44" applyNumberFormat="1" applyFont="1" applyBorder="1" applyAlignment="1">
      <alignment horizontal="right" vertical="center"/>
      <protection/>
    </xf>
    <xf numFmtId="173" fontId="7" fillId="0" borderId="10" xfId="44" applyNumberFormat="1" applyFont="1" applyBorder="1" applyAlignment="1">
      <alignment horizontal="right" vertical="center"/>
      <protection/>
    </xf>
    <xf numFmtId="175" fontId="7" fillId="0" borderId="10" xfId="44" applyNumberFormat="1" applyFont="1" applyBorder="1" applyAlignment="1">
      <alignment horizontal="right" vertical="center"/>
      <protection/>
    </xf>
    <xf numFmtId="184" fontId="7" fillId="0" borderId="10" xfId="44" applyNumberFormat="1" applyFont="1" applyBorder="1" applyAlignment="1">
      <alignment horizontal="right" vertical="center"/>
      <protection/>
    </xf>
    <xf numFmtId="178" fontId="6" fillId="0" borderId="10" xfId="44" applyNumberFormat="1" applyFont="1" applyBorder="1" applyAlignment="1">
      <alignment horizontal="center" vertical="center"/>
      <protection/>
    </xf>
    <xf numFmtId="180" fontId="7" fillId="0" borderId="10" xfId="44" applyNumberFormat="1" applyFont="1" applyBorder="1" applyAlignment="1">
      <alignment horizontal="center" vertical="center"/>
      <protection/>
    </xf>
    <xf numFmtId="181" fontId="6" fillId="0" borderId="10" xfId="44" applyNumberFormat="1" applyFont="1" applyBorder="1" applyAlignment="1">
      <alignment horizontal="right" vertical="center"/>
      <protection/>
    </xf>
    <xf numFmtId="181" fontId="7" fillId="0" borderId="10" xfId="44" applyNumberFormat="1" applyFont="1" applyBorder="1" applyAlignment="1">
      <alignment horizontal="right" vertical="center"/>
      <protection/>
    </xf>
    <xf numFmtId="4" fontId="7" fillId="0" borderId="0" xfId="52" applyNumberFormat="1" applyFont="1" applyFill="1" applyBorder="1" applyAlignment="1" applyProtection="1">
      <alignment horizontal="left"/>
      <protection locked="0"/>
    </xf>
    <xf numFmtId="179" fontId="0" fillId="0" borderId="10" xfId="44" applyNumberFormat="1" applyFont="1" applyBorder="1" applyAlignment="1">
      <alignment horizontal="right" vertical="center"/>
      <protection/>
    </xf>
    <xf numFmtId="173" fontId="6" fillId="0" borderId="10" xfId="44" applyNumberFormat="1" applyFont="1" applyBorder="1" applyAlignment="1">
      <alignment horizontal="right" vertical="center"/>
      <protection/>
    </xf>
    <xf numFmtId="0" fontId="0" fillId="0" borderId="10" xfId="52" applyFont="1" applyBorder="1" applyAlignment="1">
      <alignment vertical="center"/>
      <protection/>
    </xf>
    <xf numFmtId="179" fontId="6" fillId="0" borderId="10" xfId="44" applyNumberFormat="1" applyFont="1" applyBorder="1" applyAlignment="1">
      <alignment horizontal="right" vertical="center"/>
      <protection/>
    </xf>
    <xf numFmtId="185" fontId="6" fillId="0" borderId="10" xfId="44" applyNumberFormat="1" applyFont="1" applyBorder="1" applyAlignment="1">
      <alignment horizontal="right" vertical="center"/>
      <protection/>
    </xf>
    <xf numFmtId="181" fontId="7" fillId="0" borderId="12" xfId="52" applyNumberFormat="1" applyFont="1" applyBorder="1" applyAlignment="1">
      <alignment horizontal="right" vertical="top"/>
      <protection/>
    </xf>
    <xf numFmtId="173" fontId="0" fillId="0" borderId="10" xfId="44" applyNumberFormat="1" applyFont="1" applyBorder="1" applyAlignment="1">
      <alignment horizontal="right" vertical="center"/>
      <protection/>
    </xf>
    <xf numFmtId="182" fontId="0" fillId="0" borderId="10" xfId="44" applyNumberFormat="1" applyFont="1" applyBorder="1" applyAlignment="1">
      <alignment horizontal="right" vertical="center"/>
      <protection/>
    </xf>
    <xf numFmtId="175" fontId="0" fillId="0" borderId="10" xfId="44" applyNumberFormat="1" applyFont="1" applyBorder="1" applyAlignment="1">
      <alignment horizontal="right" vertical="center"/>
      <protection/>
    </xf>
    <xf numFmtId="2" fontId="7" fillId="0" borderId="10" xfId="44" applyNumberFormat="1" applyFont="1" applyBorder="1" applyAlignment="1">
      <alignment horizontal="right" vertical="center"/>
      <protection/>
    </xf>
    <xf numFmtId="0" fontId="6" fillId="0" borderId="10" xfId="44" applyFont="1" applyBorder="1" applyAlignment="1">
      <alignment horizontal="right" vertical="center"/>
      <protection/>
    </xf>
    <xf numFmtId="0" fontId="7" fillId="0" borderId="0" xfId="52" applyNumberFormat="1" applyFont="1" applyFill="1" applyBorder="1" applyAlignment="1" applyProtection="1">
      <alignment horizontal="center"/>
      <protection locked="0"/>
    </xf>
    <xf numFmtId="4" fontId="7" fillId="0" borderId="0" xfId="52" applyNumberFormat="1" applyFont="1" applyFill="1" applyBorder="1" applyAlignment="1" applyProtection="1">
      <alignment horizontal="right"/>
      <protection locked="0"/>
    </xf>
    <xf numFmtId="195" fontId="7" fillId="0" borderId="0" xfId="52" applyNumberFormat="1" applyFont="1" applyFill="1" applyBorder="1" applyAlignment="1" applyProtection="1">
      <alignment horizontal="center"/>
      <protection locked="0"/>
    </xf>
    <xf numFmtId="0" fontId="6" fillId="0" borderId="10" xfId="44" applyFont="1" applyBorder="1" applyAlignment="1">
      <alignment horizontal="center"/>
      <protection/>
    </xf>
    <xf numFmtId="0" fontId="6" fillId="0" borderId="10" xfId="44" applyFont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 applyProtection="1">
      <alignment horizontal="center" vertical="center"/>
      <protection locked="0"/>
    </xf>
    <xf numFmtId="195" fontId="6" fillId="0" borderId="12" xfId="52" applyNumberFormat="1" applyFont="1" applyFill="1" applyBorder="1" applyAlignment="1" applyProtection="1">
      <alignment horizontal="center" vertical="top"/>
      <protection locked="0"/>
    </xf>
    <xf numFmtId="0" fontId="7" fillId="0" borderId="0" xfId="52" applyNumberFormat="1" applyFont="1" applyFill="1" applyBorder="1" applyAlignment="1" applyProtection="1">
      <alignment horizontal="left"/>
      <protection locked="0"/>
    </xf>
    <xf numFmtId="172" fontId="6" fillId="0" borderId="10" xfId="44" applyNumberFormat="1" applyFont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right" vertical="top"/>
      <protection locked="0"/>
    </xf>
    <xf numFmtId="174" fontId="7" fillId="0" borderId="10" xfId="44" applyNumberFormat="1" applyFont="1" applyBorder="1" applyAlignment="1">
      <alignment horizontal="center"/>
      <protection/>
    </xf>
    <xf numFmtId="4" fontId="7" fillId="0" borderId="12" xfId="52" applyNumberFormat="1" applyFont="1" applyFill="1" applyBorder="1" applyAlignment="1" applyProtection="1">
      <alignment horizontal="right" vertical="top"/>
      <protection locked="0"/>
    </xf>
    <xf numFmtId="195" fontId="7" fillId="0" borderId="12" xfId="52" applyNumberFormat="1" applyFont="1" applyFill="1" applyBorder="1" applyAlignment="1" applyProtection="1">
      <alignment horizontal="center" vertical="top"/>
      <protection locked="0"/>
    </xf>
    <xf numFmtId="177" fontId="7" fillId="0" borderId="10" xfId="44" applyNumberFormat="1" applyFont="1" applyBorder="1" applyAlignment="1">
      <alignment horizontal="center"/>
      <protection/>
    </xf>
    <xf numFmtId="4" fontId="7" fillId="0" borderId="12" xfId="52" applyNumberFormat="1" applyFont="1" applyFill="1" applyBorder="1" applyAlignment="1" applyProtection="1">
      <alignment horizontal="right" vertical="top"/>
      <protection locked="0"/>
    </xf>
    <xf numFmtId="195" fontId="7" fillId="0" borderId="12" xfId="52" applyNumberFormat="1" applyFont="1" applyFill="1" applyBorder="1" applyAlignment="1" applyProtection="1">
      <alignment horizontal="center" vertical="top"/>
      <protection locked="0"/>
    </xf>
    <xf numFmtId="178" fontId="6" fillId="0" borderId="10" xfId="44" applyNumberFormat="1" applyFont="1" applyBorder="1" applyAlignment="1">
      <alignment horizontal="center"/>
      <protection/>
    </xf>
    <xf numFmtId="180" fontId="7" fillId="0" borderId="10" xfId="44" applyNumberFormat="1" applyFont="1" applyBorder="1" applyAlignment="1">
      <alignment horizontal="center"/>
      <protection/>
    </xf>
    <xf numFmtId="175" fontId="6" fillId="0" borderId="10" xfId="44" applyNumberFormat="1" applyFont="1" applyBorder="1" applyAlignment="1">
      <alignment horizontal="right" vertical="center"/>
      <protection/>
    </xf>
    <xf numFmtId="4" fontId="7" fillId="0" borderId="0" xfId="52" applyNumberFormat="1" applyFont="1" applyFill="1" applyBorder="1" applyAlignment="1" applyProtection="1">
      <alignment horizontal="left"/>
      <protection locked="0"/>
    </xf>
    <xf numFmtId="4" fontId="7" fillId="0" borderId="15" xfId="52" applyNumberFormat="1" applyFont="1" applyFill="1" applyBorder="1" applyAlignment="1" applyProtection="1">
      <alignment horizontal="right" vertical="top"/>
      <protection locked="0"/>
    </xf>
    <xf numFmtId="4" fontId="7" fillId="0" borderId="10" xfId="52" applyNumberFormat="1" applyFont="1" applyFill="1" applyBorder="1" applyAlignment="1" applyProtection="1">
      <alignment horizontal="right" vertical="top"/>
      <protection locked="0"/>
    </xf>
    <xf numFmtId="4" fontId="7" fillId="0" borderId="10" xfId="52" applyNumberFormat="1" applyFont="1" applyFill="1" applyBorder="1" applyAlignment="1" applyProtection="1">
      <alignment horizontal="right" vertical="top"/>
      <protection locked="0"/>
    </xf>
    <xf numFmtId="0" fontId="0" fillId="0" borderId="10" xfId="52" applyFont="1" applyBorder="1" applyAlignment="1">
      <alignment horizontal="center"/>
      <protection/>
    </xf>
    <xf numFmtId="4" fontId="6" fillId="0" borderId="1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NumberFormat="1" applyFont="1" applyFill="1" applyBorder="1" applyAlignment="1" applyProtection="1">
      <alignment horizontal="left" wrapText="1"/>
      <protection locked="0"/>
    </xf>
    <xf numFmtId="4" fontId="7" fillId="0" borderId="0" xfId="52" applyNumberFormat="1" applyFont="1" applyFill="1" applyBorder="1" applyAlignment="1" applyProtection="1">
      <alignment horizontal="right" vertical="top"/>
      <protection locked="0"/>
    </xf>
    <xf numFmtId="195" fontId="7" fillId="0" borderId="0" xfId="52" applyNumberFormat="1" applyFont="1" applyFill="1" applyBorder="1" applyAlignment="1" applyProtection="1">
      <alignment horizontal="center" vertical="top"/>
      <protection locked="0"/>
    </xf>
    <xf numFmtId="0" fontId="6" fillId="0" borderId="12" xfId="44" applyFont="1" applyBorder="1" applyAlignment="1">
      <alignment horizontal="center"/>
      <protection/>
    </xf>
    <xf numFmtId="0" fontId="6" fillId="0" borderId="12" xfId="44" applyFont="1" applyBorder="1" applyAlignment="1">
      <alignment horizontal="right"/>
      <protection/>
    </xf>
    <xf numFmtId="178" fontId="6" fillId="0" borderId="12" xfId="44" applyNumberFormat="1" applyFont="1" applyBorder="1" applyAlignment="1">
      <alignment horizontal="center"/>
      <protection/>
    </xf>
    <xf numFmtId="0" fontId="0" fillId="0" borderId="12" xfId="44" applyFont="1" applyBorder="1" applyAlignment="1">
      <alignment horizontal="center"/>
      <protection/>
    </xf>
    <xf numFmtId="0" fontId="6" fillId="0" borderId="12" xfId="44" applyFont="1" applyBorder="1" applyAlignment="1">
      <alignment horizontal="left"/>
      <protection/>
    </xf>
    <xf numFmtId="182" fontId="6" fillId="0" borderId="12" xfId="44" applyNumberFormat="1" applyFont="1" applyBorder="1" applyAlignment="1">
      <alignment horizontal="right"/>
      <protection/>
    </xf>
    <xf numFmtId="180" fontId="7" fillId="0" borderId="12" xfId="44" applyNumberFormat="1" applyFont="1" applyBorder="1" applyAlignment="1">
      <alignment horizontal="center"/>
      <protection/>
    </xf>
    <xf numFmtId="0" fontId="7" fillId="0" borderId="12" xfId="44" applyFont="1" applyBorder="1" applyAlignment="1">
      <alignment horizontal="left"/>
      <protection/>
    </xf>
    <xf numFmtId="182" fontId="7" fillId="0" borderId="12" xfId="44" applyNumberFormat="1" applyFont="1" applyBorder="1" applyAlignment="1">
      <alignment horizontal="right"/>
      <protection/>
    </xf>
    <xf numFmtId="177" fontId="7" fillId="0" borderId="12" xfId="44" applyNumberFormat="1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2" xfId="44" applyFont="1" applyBorder="1" applyAlignment="1">
      <alignment/>
      <protection/>
    </xf>
    <xf numFmtId="179" fontId="7" fillId="0" borderId="12" xfId="44" applyNumberFormat="1" applyFont="1" applyBorder="1" applyAlignment="1">
      <alignment horizontal="right"/>
      <protection/>
    </xf>
    <xf numFmtId="181" fontId="6" fillId="0" borderId="12" xfId="52" applyNumberFormat="1" applyFont="1" applyBorder="1" applyAlignment="1">
      <alignment horizontal="right" vertical="top"/>
      <protection/>
    </xf>
    <xf numFmtId="4" fontId="0" fillId="0" borderId="12" xfId="44" applyNumberFormat="1" applyFont="1" applyBorder="1" applyAlignment="1">
      <alignment/>
      <protection/>
    </xf>
    <xf numFmtId="173" fontId="7" fillId="0" borderId="12" xfId="44" applyNumberFormat="1" applyFont="1" applyBorder="1" applyAlignment="1">
      <alignment horizontal="right"/>
      <protection/>
    </xf>
    <xf numFmtId="182" fontId="7" fillId="0" borderId="12" xfId="52" applyNumberFormat="1" applyFont="1" applyBorder="1" applyAlignment="1">
      <alignment horizontal="right" vertical="top"/>
      <protection/>
    </xf>
    <xf numFmtId="179" fontId="7" fillId="0" borderId="12" xfId="52" applyNumberFormat="1" applyFont="1" applyBorder="1" applyAlignment="1">
      <alignment horizontal="right" vertical="top"/>
      <protection/>
    </xf>
    <xf numFmtId="179" fontId="0" fillId="0" borderId="12" xfId="44" applyNumberFormat="1" applyFont="1" applyBorder="1" applyAlignment="1">
      <alignment horizontal="right"/>
      <protection/>
    </xf>
    <xf numFmtId="179" fontId="6" fillId="0" borderId="12" xfId="44" applyNumberFormat="1" applyFont="1" applyBorder="1" applyAlignment="1">
      <alignment horizontal="right"/>
      <protection/>
    </xf>
    <xf numFmtId="185" fontId="7" fillId="0" borderId="12" xfId="52" applyNumberFormat="1" applyFont="1" applyBorder="1" applyAlignment="1">
      <alignment horizontal="right" vertical="top"/>
      <protection/>
    </xf>
    <xf numFmtId="173" fontId="6" fillId="0" borderId="12" xfId="52" applyNumberFormat="1" applyFont="1" applyBorder="1" applyAlignment="1">
      <alignment horizontal="right" vertical="top"/>
      <protection/>
    </xf>
    <xf numFmtId="0" fontId="7" fillId="0" borderId="0" xfId="52" applyNumberFormat="1" applyFont="1" applyFill="1" applyBorder="1" applyAlignment="1" applyProtection="1">
      <alignment horizontal="center"/>
      <protection locked="0"/>
    </xf>
    <xf numFmtId="0" fontId="31" fillId="0" borderId="0" xfId="53">
      <alignment/>
      <protection/>
    </xf>
    <xf numFmtId="0" fontId="6" fillId="0" borderId="10" xfId="44" applyFont="1" applyBorder="1" applyAlignment="1">
      <alignment horizontal="right"/>
      <protection/>
    </xf>
    <xf numFmtId="0" fontId="6" fillId="0" borderId="10" xfId="44" applyFont="1" applyBorder="1" applyAlignment="1">
      <alignment horizontal="left"/>
      <protection/>
    </xf>
    <xf numFmtId="182" fontId="6" fillId="0" borderId="10" xfId="44" applyNumberFormat="1" applyFont="1" applyBorder="1" applyAlignment="1">
      <alignment horizontal="right"/>
      <protection/>
    </xf>
    <xf numFmtId="182" fontId="6" fillId="0" borderId="10" xfId="52" applyNumberFormat="1" applyFont="1" applyBorder="1" applyAlignment="1">
      <alignment horizontal="right" vertical="top"/>
      <protection/>
    </xf>
    <xf numFmtId="195" fontId="6" fillId="0" borderId="10" xfId="52" applyNumberFormat="1" applyFont="1" applyFill="1" applyBorder="1" applyAlignment="1" applyProtection="1">
      <alignment horizontal="center"/>
      <protection locked="0"/>
    </xf>
    <xf numFmtId="0" fontId="7" fillId="0" borderId="10" xfId="44" applyFont="1" applyBorder="1" applyAlignment="1">
      <alignment horizontal="left"/>
      <protection/>
    </xf>
    <xf numFmtId="182" fontId="7" fillId="0" borderId="10" xfId="44" applyNumberFormat="1" applyFont="1" applyBorder="1" applyAlignment="1">
      <alignment horizontal="right"/>
      <protection/>
    </xf>
    <xf numFmtId="181" fontId="7" fillId="0" borderId="10" xfId="52" applyNumberFormat="1" applyFont="1" applyBorder="1" applyAlignment="1">
      <alignment horizontal="right" vertical="top"/>
      <protection/>
    </xf>
    <xf numFmtId="195" fontId="7" fillId="0" borderId="10" xfId="52" applyNumberFormat="1" applyFont="1" applyFill="1" applyBorder="1" applyAlignment="1" applyProtection="1">
      <alignment horizontal="center"/>
      <protection locked="0"/>
    </xf>
    <xf numFmtId="4" fontId="7" fillId="0" borderId="10" xfId="52" applyNumberFormat="1" applyFont="1" applyFill="1" applyBorder="1" applyAlignment="1" applyProtection="1">
      <alignment horizontal="right"/>
      <protection locked="0"/>
    </xf>
    <xf numFmtId="0" fontId="0" fillId="0" borderId="10" xfId="44" applyFont="1" applyBorder="1" applyAlignment="1">
      <alignment/>
      <protection/>
    </xf>
    <xf numFmtId="181" fontId="6" fillId="0" borderId="10" xfId="44" applyNumberFormat="1" applyFont="1" applyBorder="1" applyAlignment="1">
      <alignment horizontal="right"/>
      <protection/>
    </xf>
    <xf numFmtId="4" fontId="6" fillId="0" borderId="10" xfId="52" applyNumberFormat="1" applyFont="1" applyFill="1" applyBorder="1" applyAlignment="1" applyProtection="1">
      <alignment horizontal="right"/>
      <protection locked="0"/>
    </xf>
    <xf numFmtId="179" fontId="7" fillId="0" borderId="10" xfId="44" applyNumberFormat="1" applyFont="1" applyBorder="1" applyAlignment="1">
      <alignment horizontal="right"/>
      <protection/>
    </xf>
    <xf numFmtId="182" fontId="7" fillId="0" borderId="10" xfId="52" applyNumberFormat="1" applyFont="1" applyBorder="1" applyAlignment="1">
      <alignment horizontal="right" vertical="top"/>
      <protection/>
    </xf>
    <xf numFmtId="179" fontId="6" fillId="0" borderId="10" xfId="44" applyNumberFormat="1" applyFont="1" applyBorder="1" applyAlignment="1">
      <alignment horizontal="right"/>
      <protection/>
    </xf>
    <xf numFmtId="4" fontId="6" fillId="0" borderId="12" xfId="52" applyNumberFormat="1" applyFont="1" applyBorder="1" applyAlignment="1">
      <alignment horizontal="right" vertical="top"/>
      <protection/>
    </xf>
    <xf numFmtId="4" fontId="7" fillId="0" borderId="12" xfId="52" applyNumberFormat="1" applyFont="1" applyBorder="1" applyAlignment="1">
      <alignment horizontal="right" vertical="top"/>
      <protection/>
    </xf>
    <xf numFmtId="0" fontId="0" fillId="0" borderId="10" xfId="52" applyFont="1" applyBorder="1" applyAlignment="1">
      <alignment/>
      <protection/>
    </xf>
    <xf numFmtId="173" fontId="7" fillId="0" borderId="10" xfId="44" applyNumberFormat="1" applyFont="1" applyBorder="1" applyAlignment="1">
      <alignment horizontal="right"/>
      <protection/>
    </xf>
    <xf numFmtId="182" fontId="3" fillId="0" borderId="12" xfId="52" applyNumberFormat="1" applyFont="1" applyBorder="1" applyAlignment="1">
      <alignment horizontal="right"/>
      <protection/>
    </xf>
    <xf numFmtId="182" fontId="6" fillId="0" borderId="12" xfId="52" applyNumberFormat="1" applyFont="1" applyBorder="1" applyAlignment="1">
      <alignment horizontal="right" vertical="top"/>
      <protection/>
    </xf>
    <xf numFmtId="0" fontId="10" fillId="0" borderId="0" xfId="52" applyNumberFormat="1" applyFont="1" applyFill="1" applyBorder="1" applyAlignment="1" applyProtection="1">
      <alignment horizontal="left"/>
      <protection locked="0"/>
    </xf>
    <xf numFmtId="49" fontId="6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52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52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52" applyNumberFormat="1" applyFont="1" applyFill="1" applyBorder="1" applyAlignment="1" applyProtection="1">
      <alignment horizontal="right"/>
      <protection locked="0"/>
    </xf>
    <xf numFmtId="195" fontId="6" fillId="0" borderId="12" xfId="52" applyNumberFormat="1" applyFont="1" applyFill="1" applyBorder="1" applyAlignment="1" applyProtection="1">
      <alignment horizontal="right"/>
      <protection locked="0"/>
    </xf>
    <xf numFmtId="49" fontId="7" fillId="0" borderId="27" xfId="52" applyNumberFormat="1" applyFont="1" applyFill="1" applyBorder="1" applyAlignment="1" applyProtection="1">
      <alignment horizontal="center" vertical="center" wrapText="1"/>
      <protection locked="0"/>
    </xf>
    <xf numFmtId="180" fontId="7" fillId="0" borderId="12" xfId="52" applyNumberFormat="1" applyFont="1" applyBorder="1" applyAlignment="1">
      <alignment horizontal="center" vertical="top"/>
      <protection/>
    </xf>
    <xf numFmtId="0" fontId="7" fillId="0" borderId="12" xfId="52" applyFont="1" applyBorder="1" applyAlignment="1">
      <alignment horizontal="left" vertical="top"/>
      <protection/>
    </xf>
    <xf numFmtId="195" fontId="7" fillId="0" borderId="12" xfId="52" applyNumberFormat="1" applyFont="1" applyFill="1" applyBorder="1" applyAlignment="1" applyProtection="1">
      <alignment horizontal="right"/>
      <protection locked="0"/>
    </xf>
    <xf numFmtId="176" fontId="7" fillId="0" borderId="12" xfId="52" applyNumberFormat="1" applyFont="1" applyBorder="1" applyAlignment="1">
      <alignment horizontal="center" vertical="top"/>
      <protection/>
    </xf>
    <xf numFmtId="49" fontId="8" fillId="0" borderId="28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2" applyNumberFormat="1" applyFont="1" applyFill="1" applyBorder="1" applyAlignment="1" applyProtection="1">
      <alignment horizontal="left"/>
      <protection locked="0"/>
    </xf>
    <xf numFmtId="49" fontId="10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52" applyNumberFormat="1" applyFont="1" applyFill="1" applyBorder="1" applyAlignment="1" applyProtection="1">
      <alignment horizontal="center"/>
      <protection locked="0"/>
    </xf>
    <xf numFmtId="195" fontId="6" fillId="0" borderId="10" xfId="52" applyNumberFormat="1" applyFont="1" applyFill="1" applyBorder="1" applyAlignment="1" applyProtection="1">
      <alignment horizontal="right"/>
      <protection locked="0"/>
    </xf>
    <xf numFmtId="195" fontId="7" fillId="0" borderId="10" xfId="52" applyNumberFormat="1" applyFont="1" applyFill="1" applyBorder="1" applyAlignment="1" applyProtection="1">
      <alignment horizontal="right"/>
      <protection locked="0"/>
    </xf>
    <xf numFmtId="175" fontId="7" fillId="0" borderId="10" xfId="44" applyNumberFormat="1" applyFont="1" applyBorder="1" applyAlignment="1">
      <alignment horizontal="right"/>
      <protection/>
    </xf>
    <xf numFmtId="0" fontId="6" fillId="0" borderId="12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horizontal="right" vertical="center"/>
      <protection/>
    </xf>
    <xf numFmtId="178" fontId="6" fillId="0" borderId="12" xfId="44" applyNumberFormat="1" applyFont="1" applyBorder="1" applyAlignment="1">
      <alignment horizontal="center" vertical="top"/>
      <protection/>
    </xf>
    <xf numFmtId="0" fontId="6" fillId="0" borderId="12" xfId="44" applyFont="1" applyBorder="1" applyAlignment="1">
      <alignment horizontal="left" vertical="top"/>
      <protection/>
    </xf>
    <xf numFmtId="179" fontId="6" fillId="0" borderId="12" xfId="44" applyNumberFormat="1" applyFont="1" applyBorder="1" applyAlignment="1">
      <alignment horizontal="right" vertical="top"/>
      <protection/>
    </xf>
    <xf numFmtId="189" fontId="6" fillId="0" borderId="29" xfId="52" applyNumberFormat="1" applyFont="1" applyFill="1" applyBorder="1" applyAlignment="1" applyProtection="1">
      <alignment vertical="center" wrapText="1"/>
      <protection locked="0"/>
    </xf>
    <xf numFmtId="180" fontId="7" fillId="0" borderId="12" xfId="44" applyNumberFormat="1" applyFont="1" applyBorder="1" applyAlignment="1">
      <alignment horizontal="center" vertical="top"/>
      <protection/>
    </xf>
    <xf numFmtId="0" fontId="7" fillId="0" borderId="12" xfId="44" applyFont="1" applyBorder="1" applyAlignment="1">
      <alignment horizontal="left" vertical="top"/>
      <protection/>
    </xf>
    <xf numFmtId="179" fontId="7" fillId="0" borderId="12" xfId="44" applyNumberFormat="1" applyFont="1" applyBorder="1" applyAlignment="1">
      <alignment horizontal="right" vertical="top"/>
      <protection/>
    </xf>
    <xf numFmtId="189" fontId="7" fillId="0" borderId="29" xfId="52" applyNumberFormat="1" applyFont="1" applyFill="1" applyBorder="1" applyAlignment="1" applyProtection="1">
      <alignment vertical="center" wrapText="1"/>
      <protection locked="0"/>
    </xf>
    <xf numFmtId="195" fontId="7" fillId="0" borderId="10" xfId="52" applyNumberFormat="1" applyFont="1" applyFill="1" applyBorder="1" applyAlignment="1" applyProtection="1">
      <alignment horizontal="right"/>
      <protection locked="0"/>
    </xf>
    <xf numFmtId="177" fontId="7" fillId="0" borderId="12" xfId="44" applyNumberFormat="1" applyFont="1" applyBorder="1" applyAlignment="1">
      <alignment horizontal="center" vertical="top"/>
      <protection/>
    </xf>
    <xf numFmtId="4" fontId="7" fillId="0" borderId="10" xfId="52" applyNumberFormat="1" applyFont="1" applyFill="1" applyBorder="1" applyAlignment="1" applyProtection="1">
      <alignment horizontal="right"/>
      <protection locked="0"/>
    </xf>
    <xf numFmtId="0" fontId="0" fillId="0" borderId="12" xfId="44" applyFont="1" applyBorder="1">
      <alignment/>
      <protection/>
    </xf>
    <xf numFmtId="173" fontId="7" fillId="0" borderId="12" xfId="44" applyNumberFormat="1" applyFont="1" applyBorder="1" applyAlignment="1">
      <alignment horizontal="right" vertical="top"/>
      <protection/>
    </xf>
    <xf numFmtId="175" fontId="7" fillId="0" borderId="12" xfId="44" applyNumberFormat="1" applyFont="1" applyBorder="1" applyAlignment="1">
      <alignment horizontal="right" vertical="top"/>
      <protection/>
    </xf>
    <xf numFmtId="4" fontId="7" fillId="0" borderId="14" xfId="52" applyNumberFormat="1" applyFont="1" applyFill="1" applyBorder="1" applyAlignment="1" applyProtection="1">
      <alignment horizontal="right"/>
      <protection locked="0"/>
    </xf>
    <xf numFmtId="4" fontId="7" fillId="0" borderId="12" xfId="52" applyNumberFormat="1" applyFont="1" applyFill="1" applyBorder="1" applyAlignment="1" applyProtection="1">
      <alignment horizontal="right"/>
      <protection locked="0"/>
    </xf>
    <xf numFmtId="0" fontId="7" fillId="0" borderId="0" xfId="52" applyNumberFormat="1" applyFont="1" applyFill="1" applyBorder="1" applyAlignment="1" applyProtection="1">
      <alignment horizontal="right"/>
      <protection locked="0"/>
    </xf>
    <xf numFmtId="4" fontId="7" fillId="0" borderId="0" xfId="52" applyNumberFormat="1" applyFont="1" applyFill="1" applyBorder="1" applyAlignment="1" applyProtection="1">
      <alignment horizontal="right"/>
      <protection locked="0"/>
    </xf>
    <xf numFmtId="195" fontId="7" fillId="0" borderId="0" xfId="52" applyNumberFormat="1" applyFont="1" applyFill="1" applyBorder="1" applyAlignment="1" applyProtection="1">
      <alignment horizontal="left"/>
      <protection locked="0"/>
    </xf>
    <xf numFmtId="49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52" applyNumberFormat="1" applyFont="1" applyFill="1" applyBorder="1" applyAlignment="1" applyProtection="1">
      <alignment horizontal="right" vertical="center" wrapText="1"/>
      <protection locked="0"/>
    </xf>
    <xf numFmtId="195" fontId="6" fillId="0" borderId="10" xfId="52" applyNumberFormat="1" applyFont="1" applyFill="1" applyBorder="1" applyAlignment="1" applyProtection="1">
      <alignment/>
      <protection locked="0"/>
    </xf>
    <xf numFmtId="49" fontId="7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5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2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52" applyNumberFormat="1" applyFont="1" applyFill="1" applyBorder="1" applyAlignment="1" applyProtection="1">
      <alignment horizontal="right" vertical="center" wrapText="1"/>
      <protection locked="0"/>
    </xf>
    <xf numFmtId="195" fontId="7" fillId="0" borderId="10" xfId="52" applyNumberFormat="1" applyFont="1" applyFill="1" applyBorder="1" applyAlignment="1" applyProtection="1">
      <alignment/>
      <protection locked="0"/>
    </xf>
    <xf numFmtId="49" fontId="7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52" applyNumberFormat="1" applyFont="1" applyFill="1" applyBorder="1" applyAlignment="1" applyProtection="1">
      <alignment horizontal="center" vertical="top" wrapText="1"/>
      <protection locked="0"/>
    </xf>
    <xf numFmtId="177" fontId="7" fillId="0" borderId="14" xfId="52" applyNumberFormat="1" applyFont="1" applyBorder="1" applyAlignment="1">
      <alignment horizontal="center" vertical="top"/>
      <protection/>
    </xf>
    <xf numFmtId="0" fontId="7" fillId="0" borderId="10" xfId="52" applyFont="1" applyBorder="1" applyAlignment="1">
      <alignment horizontal="left" vertical="top"/>
      <protection/>
    </xf>
    <xf numFmtId="179" fontId="7" fillId="0" borderId="10" xfId="52" applyNumberFormat="1" applyFont="1" applyBorder="1" applyAlignment="1">
      <alignment horizontal="right" vertical="top"/>
      <protection/>
    </xf>
    <xf numFmtId="177" fontId="7" fillId="0" borderId="16" xfId="52" applyNumberFormat="1" applyFont="1" applyBorder="1" applyAlignment="1">
      <alignment horizontal="center" vertical="top"/>
      <protection/>
    </xf>
    <xf numFmtId="0" fontId="0" fillId="0" borderId="10" xfId="52" applyFont="1" applyBorder="1">
      <alignment/>
      <protection/>
    </xf>
    <xf numFmtId="0" fontId="6" fillId="0" borderId="10" xfId="52" applyNumberFormat="1" applyFont="1" applyFill="1" applyBorder="1" applyAlignment="1" applyProtection="1">
      <alignment horizontal="left"/>
      <protection locked="0"/>
    </xf>
    <xf numFmtId="0" fontId="6" fillId="0" borderId="10" xfId="52" applyFont="1" applyBorder="1" applyAlignment="1">
      <alignment horizontal="left" vertical="top"/>
      <protection/>
    </xf>
    <xf numFmtId="179" fontId="6" fillId="0" borderId="10" xfId="52" applyNumberFormat="1" applyFont="1" applyFill="1" applyBorder="1" applyAlignment="1" applyProtection="1">
      <alignment horizontal="right"/>
      <protection locked="0"/>
    </xf>
    <xf numFmtId="0" fontId="6" fillId="0" borderId="0" xfId="52" applyNumberFormat="1" applyFont="1" applyFill="1" applyBorder="1" applyAlignment="1" applyProtection="1">
      <alignment horizontal="left"/>
      <protection locked="0"/>
    </xf>
    <xf numFmtId="0" fontId="7" fillId="0" borderId="10" xfId="52" applyNumberFormat="1" applyFont="1" applyFill="1" applyBorder="1" applyAlignment="1" applyProtection="1">
      <alignment horizontal="center"/>
      <protection locked="0"/>
    </xf>
    <xf numFmtId="180" fontId="7" fillId="0" borderId="14" xfId="52" applyNumberFormat="1" applyFont="1" applyBorder="1" applyAlignment="1">
      <alignment horizontal="center" vertical="top"/>
      <protection/>
    </xf>
    <xf numFmtId="180" fontId="7" fillId="0" borderId="16" xfId="52" applyNumberFormat="1" applyFont="1" applyBorder="1" applyAlignment="1">
      <alignment horizontal="center" vertical="top"/>
      <protection/>
    </xf>
    <xf numFmtId="180" fontId="7" fillId="0" borderId="17" xfId="52" applyNumberFormat="1" applyFont="1" applyBorder="1" applyAlignment="1">
      <alignment horizontal="center" vertical="top"/>
      <protection/>
    </xf>
    <xf numFmtId="177" fontId="7" fillId="0" borderId="17" xfId="52" applyNumberFormat="1" applyFont="1" applyBorder="1" applyAlignment="1">
      <alignment horizontal="center" vertical="top"/>
      <protection/>
    </xf>
    <xf numFmtId="0" fontId="6" fillId="0" borderId="10" xfId="52" applyNumberFormat="1" applyFont="1" applyFill="1" applyBorder="1" applyAlignment="1" applyProtection="1">
      <alignment horizontal="right"/>
      <protection locked="0"/>
    </xf>
    <xf numFmtId="0" fontId="6" fillId="0" borderId="0" xfId="52" applyNumberFormat="1" applyFont="1" applyFill="1" applyBorder="1" applyAlignment="1" applyProtection="1">
      <alignment horizontal="right"/>
      <protection locked="0"/>
    </xf>
    <xf numFmtId="0" fontId="7" fillId="0" borderId="0" xfId="52" applyNumberFormat="1" applyFont="1" applyFill="1" applyBorder="1" applyAlignment="1" applyProtection="1">
      <alignment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IV Prognoza 02" xfId="54"/>
    <cellStyle name="Normalny_Prognoza 03 II STARA+" xfId="55"/>
    <cellStyle name="Normalny_Zakł i GFOŚiGW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191</xdr:row>
      <xdr:rowOff>0</xdr:rowOff>
    </xdr:from>
    <xdr:to>
      <xdr:col>2</xdr:col>
      <xdr:colOff>314325</xdr:colOff>
      <xdr:row>191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309276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2</xdr:col>
      <xdr:colOff>333375</xdr:colOff>
      <xdr:row>51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8420100"/>
          <a:ext cx="1181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</xdr:row>
      <xdr:rowOff>0</xdr:rowOff>
    </xdr:from>
    <xdr:to>
      <xdr:col>2</xdr:col>
      <xdr:colOff>590550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962025" y="647700"/>
          <a:ext cx="590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</xdr:row>
      <xdr:rowOff>0</xdr:rowOff>
    </xdr:from>
    <xdr:to>
      <xdr:col>3</xdr:col>
      <xdr:colOff>3095625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1552575" y="485775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590550</xdr:colOff>
      <xdr:row>12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0" y="1943100"/>
          <a:ext cx="1552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590550</xdr:colOff>
      <xdr:row>12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0" y="1943100"/>
          <a:ext cx="1552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590550</xdr:colOff>
      <xdr:row>12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0" y="1943100"/>
          <a:ext cx="1552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24</xdr:row>
      <xdr:rowOff>0</xdr:rowOff>
    </xdr:from>
    <xdr:to>
      <xdr:col>3</xdr:col>
      <xdr:colOff>3095625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52575" y="3886200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25</xdr:row>
      <xdr:rowOff>0</xdr:rowOff>
    </xdr:from>
    <xdr:to>
      <xdr:col>3</xdr:col>
      <xdr:colOff>3095625</xdr:colOff>
      <xdr:row>25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1552575" y="4048125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24</xdr:row>
      <xdr:rowOff>0</xdr:rowOff>
    </xdr:from>
    <xdr:to>
      <xdr:col>3</xdr:col>
      <xdr:colOff>3095625</xdr:colOff>
      <xdr:row>24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1552575" y="3886200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14</xdr:row>
      <xdr:rowOff>0</xdr:rowOff>
    </xdr:from>
    <xdr:to>
      <xdr:col>3</xdr:col>
      <xdr:colOff>3095625</xdr:colOff>
      <xdr:row>14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695450" y="2371725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20</xdr:row>
      <xdr:rowOff>0</xdr:rowOff>
    </xdr:from>
    <xdr:to>
      <xdr:col>3</xdr:col>
      <xdr:colOff>3095625</xdr:colOff>
      <xdr:row>20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1695450" y="3343275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22</xdr:row>
      <xdr:rowOff>0</xdr:rowOff>
    </xdr:from>
    <xdr:to>
      <xdr:col>3</xdr:col>
      <xdr:colOff>3095625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695450" y="3667125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26</xdr:row>
      <xdr:rowOff>0</xdr:rowOff>
    </xdr:from>
    <xdr:to>
      <xdr:col>3</xdr:col>
      <xdr:colOff>3095625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695450" y="4314825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</xdr:row>
      <xdr:rowOff>0</xdr:rowOff>
    </xdr:from>
    <xdr:to>
      <xdr:col>3</xdr:col>
      <xdr:colOff>1885950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52575" y="6477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17</xdr:row>
      <xdr:rowOff>0</xdr:rowOff>
    </xdr:from>
    <xdr:to>
      <xdr:col>3</xdr:col>
      <xdr:colOff>1885950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552575" y="27527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23</xdr:row>
      <xdr:rowOff>0</xdr:rowOff>
    </xdr:from>
    <xdr:to>
      <xdr:col>3</xdr:col>
      <xdr:colOff>1885950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552575" y="372427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9</xdr:row>
      <xdr:rowOff>0</xdr:rowOff>
    </xdr:from>
    <xdr:to>
      <xdr:col>3</xdr:col>
      <xdr:colOff>3095625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52575" y="1457325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5">
      <selection activeCell="B22" sqref="B22"/>
    </sheetView>
  </sheetViews>
  <sheetFormatPr defaultColWidth="9.140625" defaultRowHeight="12.75"/>
  <cols>
    <col min="1" max="1" width="56.140625" style="46" customWidth="1"/>
    <col min="2" max="2" width="26.421875" style="24" customWidth="1"/>
    <col min="3" max="16384" width="9.140625" style="1" customWidth="1"/>
  </cols>
  <sheetData>
    <row r="1" spans="1:2" ht="12.75" customHeight="1">
      <c r="A1" s="102" t="s">
        <v>0</v>
      </c>
      <c r="B1" s="103" t="s">
        <v>31</v>
      </c>
    </row>
    <row r="2" spans="1:2" ht="12.75">
      <c r="A2" s="102"/>
      <c r="B2" s="103"/>
    </row>
    <row r="3" spans="1:2" ht="12.75">
      <c r="A3" s="102"/>
      <c r="B3" s="103"/>
    </row>
    <row r="4" spans="1:2" ht="21.75" customHeight="1">
      <c r="A4" s="41" t="s">
        <v>1</v>
      </c>
      <c r="B4" s="12">
        <f>SUM(B5,B12,B16,B20,B21)</f>
        <v>4193842.6</v>
      </c>
    </row>
    <row r="5" spans="1:2" s="14" customFormat="1" ht="21.75" customHeight="1">
      <c r="A5" s="42" t="s">
        <v>2</v>
      </c>
      <c r="B5" s="13">
        <f>SUM(B6:B11)</f>
        <v>2335745.27</v>
      </c>
    </row>
    <row r="6" spans="1:2" s="16" customFormat="1" ht="12.75">
      <c r="A6" s="20" t="s">
        <v>3</v>
      </c>
      <c r="B6" s="15">
        <f>SUM('Zał.3'!F85,'Zał.3'!F97)</f>
        <v>1715234.56</v>
      </c>
    </row>
    <row r="7" spans="1:2" ht="12.75">
      <c r="A7" s="20" t="s">
        <v>4</v>
      </c>
      <c r="B7" s="15">
        <f>SUM('Zał.3'!F86:F87,'Zał.3'!F98:F99)</f>
        <v>490624.21</v>
      </c>
    </row>
    <row r="8" spans="1:2" ht="12.75">
      <c r="A8" s="20" t="s">
        <v>5</v>
      </c>
      <c r="B8" s="15">
        <f>SUM('Zał.3'!F88,'Zał.3'!F100)</f>
        <v>71748</v>
      </c>
    </row>
    <row r="9" spans="1:2" ht="12.75">
      <c r="A9" s="20" t="s">
        <v>6</v>
      </c>
      <c r="B9" s="15">
        <f>SUM('Zał.3'!F103)</f>
        <v>29396</v>
      </c>
    </row>
    <row r="10" spans="1:6" ht="12.75">
      <c r="A10" s="20" t="s">
        <v>290</v>
      </c>
      <c r="B10" s="15">
        <f>SUM('Zał.3'!F102)</f>
        <v>67.5</v>
      </c>
      <c r="F10" s="1" t="s">
        <v>7</v>
      </c>
    </row>
    <row r="11" spans="1:2" ht="12.75">
      <c r="A11" s="20" t="s">
        <v>8</v>
      </c>
      <c r="B11" s="15">
        <f>SUM('Zał.3'!F110)</f>
        <v>28675</v>
      </c>
    </row>
    <row r="12" spans="1:2" ht="21.75" customHeight="1">
      <c r="A12" s="42" t="s">
        <v>9</v>
      </c>
      <c r="B12" s="13">
        <f>SUM(B13:B15)</f>
        <v>172516.44</v>
      </c>
    </row>
    <row r="13" spans="1:2" s="16" customFormat="1" ht="12.75">
      <c r="A13" s="20" t="s">
        <v>10</v>
      </c>
      <c r="B13" s="15">
        <f>SUM('Zał.3'!F89,'Zał.3'!F104)</f>
        <v>161579.9</v>
      </c>
    </row>
    <row r="14" spans="1:2" ht="12.75">
      <c r="A14" s="20" t="s">
        <v>11</v>
      </c>
      <c r="B14" s="15">
        <f>SUM('Zał.3'!F78)</f>
        <v>7952.54</v>
      </c>
    </row>
    <row r="15" spans="1:2" ht="12.75">
      <c r="A15" s="20" t="s">
        <v>12</v>
      </c>
      <c r="B15" s="15">
        <f>SUM('Zał.3'!F101)</f>
        <v>2984</v>
      </c>
    </row>
    <row r="16" spans="1:2" ht="21.75" customHeight="1">
      <c r="A16" s="42" t="s">
        <v>13</v>
      </c>
      <c r="B16" s="13">
        <f>SUM(B17,B18,B19)</f>
        <v>981601.48</v>
      </c>
    </row>
    <row r="17" spans="1:2" s="16" customFormat="1" ht="12.75">
      <c r="A17" s="20" t="s">
        <v>30</v>
      </c>
      <c r="B17" s="15">
        <f>SUM('Zał.3'!F35)</f>
        <v>427593.47</v>
      </c>
    </row>
    <row r="18" spans="1:2" ht="12.75">
      <c r="A18" s="20" t="s">
        <v>14</v>
      </c>
      <c r="B18" s="15">
        <f>SUM('Zał.3'!F28)</f>
        <v>449239.71</v>
      </c>
    </row>
    <row r="19" spans="1:2" ht="12.75">
      <c r="A19" s="20" t="s">
        <v>15</v>
      </c>
      <c r="B19" s="15">
        <f>SUM('Zał.3'!F24)</f>
        <v>104768.3</v>
      </c>
    </row>
    <row r="20" spans="1:2" ht="21.75" customHeight="1">
      <c r="A20" s="42" t="s">
        <v>16</v>
      </c>
      <c r="B20" s="17">
        <f>SUM('Zał.3'!F156)</f>
        <v>122830.02</v>
      </c>
    </row>
    <row r="21" spans="1:2" s="16" customFormat="1" ht="21.75" customHeight="1">
      <c r="A21" s="42" t="s">
        <v>17</v>
      </c>
      <c r="B21" s="18">
        <v>581149.39</v>
      </c>
    </row>
    <row r="22" spans="1:2" s="16" customFormat="1" ht="21.75" customHeight="1">
      <c r="A22" s="41" t="s">
        <v>18</v>
      </c>
      <c r="B22" s="19">
        <f>SUM(B23,B26)</f>
        <v>11673658.58</v>
      </c>
    </row>
    <row r="23" spans="1:2" ht="21.75" customHeight="1">
      <c r="A23" s="42" t="s">
        <v>19</v>
      </c>
      <c r="B23" s="15">
        <f>SUM(B24:B25)</f>
        <v>1907489.59</v>
      </c>
    </row>
    <row r="24" spans="1:2" s="16" customFormat="1" ht="38.25">
      <c r="A24" s="20" t="s">
        <v>20</v>
      </c>
      <c r="B24" s="15">
        <f>SUM('Zał.3'!F118)</f>
        <v>69368.59</v>
      </c>
    </row>
    <row r="25" spans="1:2" ht="25.5">
      <c r="A25" s="20" t="s">
        <v>21</v>
      </c>
      <c r="B25" s="21">
        <f>SUM('Zał.3'!F117)</f>
        <v>1838121</v>
      </c>
    </row>
    <row r="26" spans="1:2" ht="21.75" customHeight="1">
      <c r="A26" s="42" t="s">
        <v>22</v>
      </c>
      <c r="B26" s="17">
        <f>SUM(B27,B28,B35)</f>
        <v>9766168.99</v>
      </c>
    </row>
    <row r="27" spans="1:2" s="16" customFormat="1" ht="12.75">
      <c r="A27" s="20" t="s">
        <v>23</v>
      </c>
      <c r="B27" s="22">
        <f>SUM('Zał.3'!F123,'Zał.3'!F126,'Zał.3'!F133)</f>
        <v>6092062</v>
      </c>
    </row>
    <row r="28" spans="1:2" ht="12.75">
      <c r="A28" s="20" t="s">
        <v>24</v>
      </c>
      <c r="B28" s="15">
        <f>SUM(B29,B32)</f>
        <v>1991774.78</v>
      </c>
    </row>
    <row r="29" spans="1:2" ht="12.75">
      <c r="A29" s="43" t="s">
        <v>25</v>
      </c>
      <c r="B29" s="23">
        <f>SUM(B30,B32)</f>
        <v>1991774.78</v>
      </c>
    </row>
    <row r="30" spans="1:2" ht="12.75">
      <c r="A30" s="43" t="s">
        <v>26</v>
      </c>
      <c r="B30" s="23">
        <f>SUM('Zał.3'!F8,'Zał.3'!F41,'Zał.3'!F61,'Zał.3'!F67,'Zał.3'!F159,'Zał.3'!F168,'Zał.3'!F175,'Zał.3'!F182)</f>
        <v>1991774.78</v>
      </c>
    </row>
    <row r="31" spans="1:2" ht="12.75">
      <c r="A31" s="43" t="s">
        <v>27</v>
      </c>
      <c r="B31" s="23">
        <v>0</v>
      </c>
    </row>
    <row r="32" spans="1:2" ht="12.75">
      <c r="A32" s="43" t="s">
        <v>28</v>
      </c>
      <c r="B32" s="23">
        <f>SUM(B33,B34)</f>
        <v>0</v>
      </c>
    </row>
    <row r="33" spans="1:2" ht="12.75">
      <c r="A33" s="43" t="s">
        <v>26</v>
      </c>
      <c r="B33" s="23">
        <v>0</v>
      </c>
    </row>
    <row r="34" spans="1:2" ht="12.75">
      <c r="A34" s="43" t="s">
        <v>27</v>
      </c>
      <c r="B34" s="23">
        <v>0</v>
      </c>
    </row>
    <row r="35" spans="1:2" ht="12.75">
      <c r="A35" s="20" t="s">
        <v>29</v>
      </c>
      <c r="B35" s="15">
        <f>SUM(B36,B39)</f>
        <v>1682332.21</v>
      </c>
    </row>
    <row r="36" spans="1:2" ht="12.75">
      <c r="A36" s="43" t="s">
        <v>25</v>
      </c>
      <c r="B36" s="23">
        <f>SUM(B37:B38)</f>
        <v>1007551.29</v>
      </c>
    </row>
    <row r="37" spans="1:2" ht="12.75">
      <c r="A37" s="43" t="s">
        <v>26</v>
      </c>
      <c r="B37" s="23">
        <f>SUM('Zał.3'!F139,'Zał.3'!F151,'Zał.3'!F185,'Zał.3'!F190,'Zał.3'!F197,'Zał.3'!F207)</f>
        <v>926809</v>
      </c>
    </row>
    <row r="38" spans="1:2" ht="12.75">
      <c r="A38" s="43" t="s">
        <v>27</v>
      </c>
      <c r="B38" s="23">
        <f>SUM('Zał.3'!F220)</f>
        <v>80742.29</v>
      </c>
    </row>
    <row r="39" spans="1:2" ht="12.75">
      <c r="A39" s="43" t="s">
        <v>28</v>
      </c>
      <c r="B39" s="23">
        <f>SUM(B40:B41)</f>
        <v>674780.9199999999</v>
      </c>
    </row>
    <row r="40" spans="1:2" ht="12.75">
      <c r="A40" s="43" t="s">
        <v>26</v>
      </c>
      <c r="B40" s="23">
        <f>SUM('Zał.3'!F19)</f>
        <v>119351.23</v>
      </c>
    </row>
    <row r="41" spans="1:2" ht="12.75">
      <c r="A41" s="43" t="s">
        <v>27</v>
      </c>
      <c r="B41" s="23">
        <f>SUM('Zał.3'!F16)</f>
        <v>555429.69</v>
      </c>
    </row>
    <row r="42" ht="2.25" customHeight="1" thickBot="1">
      <c r="A42" s="44"/>
    </row>
    <row r="43" spans="1:2" s="14" customFormat="1" ht="18" customHeight="1">
      <c r="A43" s="45" t="s">
        <v>160</v>
      </c>
      <c r="B43" s="25">
        <f>SUM(B22,B4)</f>
        <v>15867501.18</v>
      </c>
    </row>
  </sheetData>
  <sheetProtection/>
  <mergeCells count="2">
    <mergeCell ref="A1:A3"/>
    <mergeCell ref="B1:B3"/>
  </mergeCells>
  <printOptions/>
  <pageMargins left="0.7874015748031497" right="0.4724409448818898" top="1.4566929133858268" bottom="0.984251968503937" header="0.7480314960629921" footer="0.5118110236220472"/>
  <pageSetup firstPageNumber="1" useFirstPageNumber="1" horizontalDpi="600" verticalDpi="600" orientation="portrait" paperSize="9" r:id="rId1"/>
  <headerFooter alignWithMargins="0">
    <oddHeader xml:space="preserve">&amp;L&amp;"Arial,Pogrubiony"BUDŻET GMINY PACZKÓW
Informacja o przebiegu wykonania budżetu za I półrocze 2008r.&amp;R&amp;8Zał. nr 1
Wykonanie dochodów wg
ważniejszych źródeł 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25">
      <selection activeCell="A709" sqref="A709:G746"/>
    </sheetView>
  </sheetViews>
  <sheetFormatPr defaultColWidth="8.00390625" defaultRowHeight="12.75"/>
  <cols>
    <col min="1" max="1" width="5.57421875" style="182" bestFit="1" customWidth="1"/>
    <col min="2" max="3" width="8.8515625" style="182" bestFit="1" customWidth="1"/>
    <col min="4" max="4" width="66.140625" style="148" bestFit="1" customWidth="1"/>
    <col min="5" max="5" width="14.8515625" style="148" customWidth="1"/>
    <col min="6" max="6" width="13.00390625" style="183" customWidth="1"/>
    <col min="7" max="16384" width="8.00390625" style="148" customWidth="1"/>
  </cols>
  <sheetData>
    <row r="1" spans="1:7" ht="12.75">
      <c r="A1" s="185" t="s">
        <v>32</v>
      </c>
      <c r="B1" s="185" t="s">
        <v>33</v>
      </c>
      <c r="C1" s="185" t="s">
        <v>62</v>
      </c>
      <c r="D1" s="185" t="s">
        <v>34</v>
      </c>
      <c r="E1" s="235" t="s">
        <v>173</v>
      </c>
      <c r="F1" s="146" t="s">
        <v>239</v>
      </c>
      <c r="G1" s="147" t="s">
        <v>238</v>
      </c>
    </row>
    <row r="2" spans="1:7" ht="12.75">
      <c r="A2" s="199">
        <v>400</v>
      </c>
      <c r="B2" s="191"/>
      <c r="C2" s="191"/>
      <c r="D2" s="236" t="s">
        <v>87</v>
      </c>
      <c r="E2" s="250">
        <v>61400</v>
      </c>
      <c r="F2" s="251">
        <f>SUM(F3)</f>
        <v>26937</v>
      </c>
      <c r="G2" s="147">
        <f>F2/E2</f>
        <v>0.43871335504885994</v>
      </c>
    </row>
    <row r="3" spans="1:7" ht="12.75">
      <c r="A3" s="191"/>
      <c r="B3" s="200">
        <v>40002</v>
      </c>
      <c r="C3" s="191"/>
      <c r="D3" s="240" t="s">
        <v>88</v>
      </c>
      <c r="E3" s="248">
        <v>61400</v>
      </c>
      <c r="F3" s="252">
        <f>SUM(F4)</f>
        <v>26937</v>
      </c>
      <c r="G3" s="158">
        <f>F3/E3</f>
        <v>0.43871335504885994</v>
      </c>
    </row>
    <row r="4" spans="1:7" ht="12.75">
      <c r="A4" s="191"/>
      <c r="B4" s="191"/>
      <c r="C4" s="196">
        <v>6210</v>
      </c>
      <c r="D4" s="240" t="s">
        <v>229</v>
      </c>
      <c r="E4" s="248">
        <v>61400</v>
      </c>
      <c r="F4" s="157">
        <v>26937</v>
      </c>
      <c r="G4" s="158">
        <f>F4/E4</f>
        <v>0.43871335504885994</v>
      </c>
    </row>
    <row r="5" spans="1:7" ht="12.75">
      <c r="A5" s="191"/>
      <c r="B5" s="191"/>
      <c r="C5" s="191"/>
      <c r="D5" s="240" t="s">
        <v>230</v>
      </c>
      <c r="E5" s="245"/>
      <c r="F5" s="157"/>
      <c r="G5" s="158"/>
    </row>
    <row r="6" spans="1:7" ht="12.75">
      <c r="A6" s="199">
        <v>754</v>
      </c>
      <c r="B6" s="191"/>
      <c r="C6" s="191"/>
      <c r="D6" s="236" t="s">
        <v>43</v>
      </c>
      <c r="E6" s="250">
        <v>50000</v>
      </c>
      <c r="F6" s="153">
        <f>SUM(F7)</f>
        <v>0</v>
      </c>
      <c r="G6" s="147">
        <f aca="true" t="shared" si="0" ref="G6:G45">F6/E6</f>
        <v>0</v>
      </c>
    </row>
    <row r="7" spans="1:7" ht="12.75">
      <c r="A7" s="191"/>
      <c r="B7" s="200">
        <v>75405</v>
      </c>
      <c r="C7" s="191"/>
      <c r="D7" s="240" t="s">
        <v>342</v>
      </c>
      <c r="E7" s="248">
        <v>50000</v>
      </c>
      <c r="F7" s="157">
        <f>SUM(F8)</f>
        <v>0</v>
      </c>
      <c r="G7" s="158">
        <f t="shared" si="0"/>
        <v>0</v>
      </c>
    </row>
    <row r="8" spans="1:7" ht="12.75">
      <c r="A8" s="191"/>
      <c r="B8" s="191"/>
      <c r="C8" s="196">
        <v>6220</v>
      </c>
      <c r="D8" s="240" t="s">
        <v>229</v>
      </c>
      <c r="E8" s="248">
        <v>50000</v>
      </c>
      <c r="F8" s="157">
        <v>0</v>
      </c>
      <c r="G8" s="158">
        <f t="shared" si="0"/>
        <v>0</v>
      </c>
    </row>
    <row r="9" spans="1:7" ht="12.75">
      <c r="A9" s="191"/>
      <c r="B9" s="191"/>
      <c r="C9" s="191"/>
      <c r="D9" s="240" t="s">
        <v>255</v>
      </c>
      <c r="E9" s="245"/>
      <c r="F9" s="251"/>
      <c r="G9" s="158"/>
    </row>
    <row r="10" spans="1:7" ht="12.75">
      <c r="A10" s="206"/>
      <c r="B10" s="206"/>
      <c r="C10" s="206"/>
      <c r="D10" s="240" t="s">
        <v>198</v>
      </c>
      <c r="E10" s="253"/>
      <c r="F10" s="252"/>
      <c r="G10" s="158"/>
    </row>
    <row r="11" spans="1:7" ht="12.75">
      <c r="A11" s="199">
        <v>851</v>
      </c>
      <c r="B11" s="191"/>
      <c r="C11" s="191"/>
      <c r="D11" s="236" t="s">
        <v>56</v>
      </c>
      <c r="E11" s="250">
        <v>11392</v>
      </c>
      <c r="F11" s="153">
        <f>SUM(F12,F15)</f>
        <v>800</v>
      </c>
      <c r="G11" s="147">
        <f t="shared" si="0"/>
        <v>0.0702247191011236</v>
      </c>
    </row>
    <row r="12" spans="1:7" ht="12.75">
      <c r="A12" s="191"/>
      <c r="B12" s="200">
        <v>85153</v>
      </c>
      <c r="C12" s="191"/>
      <c r="D12" s="240" t="s">
        <v>125</v>
      </c>
      <c r="E12" s="254">
        <v>5000</v>
      </c>
      <c r="F12" s="157">
        <f>SUM(F13)</f>
        <v>800</v>
      </c>
      <c r="G12" s="158">
        <f t="shared" si="0"/>
        <v>0.16</v>
      </c>
    </row>
    <row r="13" spans="1:7" ht="12.75">
      <c r="A13" s="191"/>
      <c r="B13" s="191"/>
      <c r="C13" s="196">
        <v>2820</v>
      </c>
      <c r="D13" s="240" t="s">
        <v>225</v>
      </c>
      <c r="E13" s="254">
        <v>5000</v>
      </c>
      <c r="F13" s="157">
        <v>800</v>
      </c>
      <c r="G13" s="158">
        <f t="shared" si="0"/>
        <v>0.16</v>
      </c>
    </row>
    <row r="14" spans="1:7" ht="12.75">
      <c r="A14" s="191"/>
      <c r="B14" s="191"/>
      <c r="C14" s="191"/>
      <c r="D14" s="240" t="s">
        <v>226</v>
      </c>
      <c r="E14" s="245"/>
      <c r="F14" s="157"/>
      <c r="G14" s="158"/>
    </row>
    <row r="15" spans="1:7" ht="12.75">
      <c r="A15" s="191"/>
      <c r="B15" s="200">
        <v>85195</v>
      </c>
      <c r="C15" s="191"/>
      <c r="D15" s="240" t="s">
        <v>36</v>
      </c>
      <c r="E15" s="254">
        <v>6392</v>
      </c>
      <c r="F15" s="252">
        <f>SUM(F16)</f>
        <v>0</v>
      </c>
      <c r="G15" s="158">
        <f t="shared" si="0"/>
        <v>0</v>
      </c>
    </row>
    <row r="16" spans="1:7" ht="12.75">
      <c r="A16" s="191"/>
      <c r="B16" s="191"/>
      <c r="C16" s="196">
        <v>2820</v>
      </c>
      <c r="D16" s="240" t="s">
        <v>225</v>
      </c>
      <c r="E16" s="254">
        <v>6392</v>
      </c>
      <c r="F16" s="252">
        <v>0</v>
      </c>
      <c r="G16" s="158">
        <f t="shared" si="0"/>
        <v>0</v>
      </c>
    </row>
    <row r="17" spans="1:7" ht="12.75">
      <c r="A17" s="191"/>
      <c r="B17" s="191"/>
      <c r="C17" s="191"/>
      <c r="D17" s="240" t="s">
        <v>226</v>
      </c>
      <c r="E17" s="245"/>
      <c r="F17" s="157"/>
      <c r="G17" s="158"/>
    </row>
    <row r="18" spans="1:7" ht="12.75">
      <c r="A18" s="199">
        <v>852</v>
      </c>
      <c r="B18" s="191"/>
      <c r="C18" s="191"/>
      <c r="D18" s="236" t="s">
        <v>58</v>
      </c>
      <c r="E18" s="250">
        <v>20000</v>
      </c>
      <c r="F18" s="153">
        <f>SUM(F19)</f>
        <v>10000</v>
      </c>
      <c r="G18" s="147">
        <f t="shared" si="0"/>
        <v>0.5</v>
      </c>
    </row>
    <row r="19" spans="1:7" ht="12.75">
      <c r="A19" s="191"/>
      <c r="B19" s="200">
        <v>85228</v>
      </c>
      <c r="C19" s="191"/>
      <c r="D19" s="240" t="s">
        <v>60</v>
      </c>
      <c r="E19" s="248">
        <v>20000</v>
      </c>
      <c r="F19" s="157">
        <f>SUM(F20)</f>
        <v>10000</v>
      </c>
      <c r="G19" s="158">
        <f t="shared" si="0"/>
        <v>0.5</v>
      </c>
    </row>
    <row r="20" spans="1:7" ht="12.75">
      <c r="A20" s="191"/>
      <c r="B20" s="191"/>
      <c r="C20" s="196">
        <v>2830</v>
      </c>
      <c r="D20" s="240" t="s">
        <v>225</v>
      </c>
      <c r="E20" s="248">
        <v>20000</v>
      </c>
      <c r="F20" s="157">
        <v>10000</v>
      </c>
      <c r="G20" s="158">
        <f t="shared" si="0"/>
        <v>0.5</v>
      </c>
    </row>
    <row r="21" spans="1:7" ht="12.75">
      <c r="A21" s="191"/>
      <c r="B21" s="191"/>
      <c r="C21" s="191"/>
      <c r="D21" s="240" t="s">
        <v>251</v>
      </c>
      <c r="E21" s="245"/>
      <c r="F21" s="157"/>
      <c r="G21" s="158"/>
    </row>
    <row r="22" spans="1:7" ht="12.75">
      <c r="A22" s="206"/>
      <c r="B22" s="206"/>
      <c r="C22" s="206"/>
      <c r="D22" s="240" t="s">
        <v>198</v>
      </c>
      <c r="E22" s="253"/>
      <c r="F22" s="255"/>
      <c r="G22" s="158"/>
    </row>
    <row r="23" spans="1:7" ht="12.75">
      <c r="A23" s="199">
        <v>921</v>
      </c>
      <c r="B23" s="191"/>
      <c r="C23" s="191"/>
      <c r="D23" s="236" t="s">
        <v>139</v>
      </c>
      <c r="E23" s="250">
        <v>80000</v>
      </c>
      <c r="F23" s="256">
        <f>SUM(F24,F27,F31,F35)</f>
        <v>67500</v>
      </c>
      <c r="G23" s="147">
        <f t="shared" si="0"/>
        <v>0.84375</v>
      </c>
    </row>
    <row r="24" spans="1:7" ht="12.75">
      <c r="A24" s="191"/>
      <c r="B24" s="200">
        <v>92105</v>
      </c>
      <c r="C24" s="191"/>
      <c r="D24" s="240" t="s">
        <v>142</v>
      </c>
      <c r="E24" s="248">
        <v>20000</v>
      </c>
      <c r="F24" s="157">
        <f>SUM(F25)</f>
        <v>7500</v>
      </c>
      <c r="G24" s="158">
        <f t="shared" si="0"/>
        <v>0.375</v>
      </c>
    </row>
    <row r="25" spans="1:7" ht="12.75">
      <c r="A25" s="191"/>
      <c r="B25" s="191"/>
      <c r="C25" s="196">
        <v>2820</v>
      </c>
      <c r="D25" s="240" t="s">
        <v>225</v>
      </c>
      <c r="E25" s="248">
        <v>20000</v>
      </c>
      <c r="F25" s="157">
        <v>7500</v>
      </c>
      <c r="G25" s="158">
        <f t="shared" si="0"/>
        <v>0.375</v>
      </c>
    </row>
    <row r="26" spans="1:7" ht="12.75">
      <c r="A26" s="191"/>
      <c r="B26" s="191"/>
      <c r="C26" s="191"/>
      <c r="D26" s="240" t="s">
        <v>226</v>
      </c>
      <c r="E26" s="245"/>
      <c r="F26" s="157"/>
      <c r="G26" s="158"/>
    </row>
    <row r="27" spans="1:7" ht="12.75">
      <c r="A27" s="191"/>
      <c r="B27" s="200">
        <v>92109</v>
      </c>
      <c r="C27" s="191"/>
      <c r="D27" s="240" t="s">
        <v>143</v>
      </c>
      <c r="E27" s="248">
        <v>10000</v>
      </c>
      <c r="F27" s="157">
        <f>SUM(F28)</f>
        <v>10000</v>
      </c>
      <c r="G27" s="158">
        <f t="shared" si="0"/>
        <v>1</v>
      </c>
    </row>
    <row r="28" spans="1:7" ht="12.75">
      <c r="A28" s="191"/>
      <c r="B28" s="191"/>
      <c r="C28" s="196">
        <v>6220</v>
      </c>
      <c r="D28" s="240" t="s">
        <v>229</v>
      </c>
      <c r="E28" s="248">
        <v>10000</v>
      </c>
      <c r="F28" s="157">
        <v>10000</v>
      </c>
      <c r="G28" s="158">
        <f t="shared" si="0"/>
        <v>1</v>
      </c>
    </row>
    <row r="29" spans="1:7" ht="12.75">
      <c r="A29" s="191"/>
      <c r="B29" s="191"/>
      <c r="C29" s="191"/>
      <c r="D29" s="240" t="s">
        <v>255</v>
      </c>
      <c r="E29" s="245"/>
      <c r="F29" s="157"/>
      <c r="G29" s="158"/>
    </row>
    <row r="30" spans="1:7" ht="12.75">
      <c r="A30" s="206"/>
      <c r="B30" s="206"/>
      <c r="C30" s="206"/>
      <c r="D30" s="240" t="s">
        <v>198</v>
      </c>
      <c r="E30" s="253"/>
      <c r="F30" s="157"/>
      <c r="G30" s="158"/>
    </row>
    <row r="31" spans="1:7" ht="12.75">
      <c r="A31" s="191"/>
      <c r="B31" s="200">
        <v>92116</v>
      </c>
      <c r="C31" s="191"/>
      <c r="D31" s="240" t="s">
        <v>144</v>
      </c>
      <c r="E31" s="248">
        <v>40000</v>
      </c>
      <c r="F31" s="157">
        <f>SUM(F32)</f>
        <v>40000</v>
      </c>
      <c r="G31" s="158">
        <f t="shared" si="0"/>
        <v>1</v>
      </c>
    </row>
    <row r="32" spans="1:7" ht="12.75">
      <c r="A32" s="191"/>
      <c r="B32" s="191"/>
      <c r="C32" s="196">
        <v>6220</v>
      </c>
      <c r="D32" s="240" t="s">
        <v>229</v>
      </c>
      <c r="E32" s="248">
        <v>40000</v>
      </c>
      <c r="F32" s="228">
        <v>40000</v>
      </c>
      <c r="G32" s="158">
        <f t="shared" si="0"/>
        <v>1</v>
      </c>
    </row>
    <row r="33" spans="1:7" ht="12.75">
      <c r="A33" s="191"/>
      <c r="B33" s="191"/>
      <c r="C33" s="191"/>
      <c r="D33" s="240" t="s">
        <v>255</v>
      </c>
      <c r="E33" s="245"/>
      <c r="F33" s="228"/>
      <c r="G33" s="158"/>
    </row>
    <row r="34" spans="1:7" ht="12.75">
      <c r="A34" s="206"/>
      <c r="B34" s="206"/>
      <c r="C34" s="206"/>
      <c r="D34" s="240" t="s">
        <v>198</v>
      </c>
      <c r="E34" s="253"/>
      <c r="F34" s="157"/>
      <c r="G34" s="158"/>
    </row>
    <row r="35" spans="1:7" ht="12.75">
      <c r="A35" s="191"/>
      <c r="B35" s="200">
        <v>92120</v>
      </c>
      <c r="C35" s="191"/>
      <c r="D35" s="240" t="s">
        <v>172</v>
      </c>
      <c r="E35" s="248">
        <v>10000</v>
      </c>
      <c r="F35" s="157">
        <f>SUM(F36)</f>
        <v>10000</v>
      </c>
      <c r="G35" s="158">
        <f t="shared" si="0"/>
        <v>1</v>
      </c>
    </row>
    <row r="36" spans="1:7" ht="12.75">
      <c r="A36" s="191"/>
      <c r="B36" s="191"/>
      <c r="C36" s="196">
        <v>2720</v>
      </c>
      <c r="D36" s="240" t="s">
        <v>256</v>
      </c>
      <c r="E36" s="248">
        <v>10000</v>
      </c>
      <c r="F36" s="157">
        <v>10000</v>
      </c>
      <c r="G36" s="158">
        <f t="shared" si="0"/>
        <v>1</v>
      </c>
    </row>
    <row r="37" spans="1:7" ht="12.75">
      <c r="A37" s="191"/>
      <c r="B37" s="191"/>
      <c r="C37" s="191"/>
      <c r="D37" s="240" t="s">
        <v>257</v>
      </c>
      <c r="E37" s="245"/>
      <c r="F37" s="157"/>
      <c r="G37" s="158"/>
    </row>
    <row r="38" spans="1:7" ht="12.75">
      <c r="A38" s="206"/>
      <c r="B38" s="206"/>
      <c r="C38" s="206"/>
      <c r="D38" s="240" t="s">
        <v>258</v>
      </c>
      <c r="E38" s="253"/>
      <c r="F38" s="157"/>
      <c r="G38" s="158"/>
    </row>
    <row r="39" spans="1:7" ht="12.75">
      <c r="A39" s="199">
        <v>926</v>
      </c>
      <c r="B39" s="191"/>
      <c r="C39" s="191"/>
      <c r="D39" s="236" t="s">
        <v>145</v>
      </c>
      <c r="E39" s="237">
        <v>387309</v>
      </c>
      <c r="F39" s="153">
        <f>SUM(F40,F42)</f>
        <v>211765</v>
      </c>
      <c r="G39" s="147">
        <f t="shared" si="0"/>
        <v>0.5467598222607789</v>
      </c>
    </row>
    <row r="40" spans="1:7" ht="12.75">
      <c r="A40" s="191"/>
      <c r="B40" s="200">
        <v>92601</v>
      </c>
      <c r="C40" s="191"/>
      <c r="D40" s="240" t="s">
        <v>146</v>
      </c>
      <c r="E40" s="248">
        <v>87309</v>
      </c>
      <c r="F40" s="157">
        <f>SUM(F41)</f>
        <v>53765</v>
      </c>
      <c r="G40" s="158">
        <f t="shared" si="0"/>
        <v>0.6158013492308926</v>
      </c>
    </row>
    <row r="41" spans="1:7" ht="12.75">
      <c r="A41" s="191"/>
      <c r="B41" s="191"/>
      <c r="C41" s="196">
        <v>2650</v>
      </c>
      <c r="D41" s="240" t="s">
        <v>133</v>
      </c>
      <c r="E41" s="248">
        <v>87309</v>
      </c>
      <c r="F41" s="157">
        <v>53765</v>
      </c>
      <c r="G41" s="158">
        <f t="shared" si="0"/>
        <v>0.6158013492308926</v>
      </c>
    </row>
    <row r="42" spans="1:7" ht="12.75">
      <c r="A42" s="191"/>
      <c r="B42" s="200">
        <v>92605</v>
      </c>
      <c r="C42" s="191"/>
      <c r="D42" s="240" t="s">
        <v>147</v>
      </c>
      <c r="E42" s="241">
        <v>300000</v>
      </c>
      <c r="F42" s="157">
        <f>SUM(F43)</f>
        <v>158000</v>
      </c>
      <c r="G42" s="158">
        <f t="shared" si="0"/>
        <v>0.5266666666666666</v>
      </c>
    </row>
    <row r="43" spans="1:7" ht="12.75">
      <c r="A43" s="191"/>
      <c r="B43" s="191"/>
      <c r="C43" s="196">
        <v>2820</v>
      </c>
      <c r="D43" s="240" t="s">
        <v>225</v>
      </c>
      <c r="E43" s="241">
        <v>300000</v>
      </c>
      <c r="F43" s="157">
        <v>158000</v>
      </c>
      <c r="G43" s="158">
        <f t="shared" si="0"/>
        <v>0.5266666666666666</v>
      </c>
    </row>
    <row r="44" spans="1:7" ht="12.75">
      <c r="A44" s="191"/>
      <c r="B44" s="191"/>
      <c r="C44" s="191"/>
      <c r="D44" s="240" t="s">
        <v>226</v>
      </c>
      <c r="E44" s="245"/>
      <c r="F44" s="157"/>
      <c r="G44" s="158"/>
    </row>
    <row r="45" spans="1:7" ht="12.75">
      <c r="A45" s="206"/>
      <c r="B45" s="206"/>
      <c r="C45" s="206"/>
      <c r="D45" s="235" t="s">
        <v>160</v>
      </c>
      <c r="E45" s="237">
        <v>610101</v>
      </c>
      <c r="F45" s="153">
        <f>SUM(F2,F6,F11,F18,F23,F39)</f>
        <v>317002</v>
      </c>
      <c r="G45" s="147">
        <f t="shared" si="0"/>
        <v>0.5195893794634003</v>
      </c>
    </row>
  </sheetData>
  <sheetProtection/>
  <printOptions horizontalCentered="1"/>
  <pageMargins left="0.4724409448818898" right="0.2755905511811024" top="1.141732283464567" bottom="0.9" header="0.5118110236220472" footer="0.5118110236220472"/>
  <pageSetup firstPageNumber="42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2008r.&amp;R&amp;8Zał. nr 10
Realizacja dotacji celowych i 
przedmiotowych</oddHead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0">
      <selection activeCell="A709" sqref="A709:G746"/>
    </sheetView>
  </sheetViews>
  <sheetFormatPr defaultColWidth="8.00390625" defaultRowHeight="12.75"/>
  <cols>
    <col min="1" max="1" width="7.7109375" style="189" customWidth="1"/>
    <col min="2" max="3" width="8.8515625" style="189" bestFit="1" customWidth="1"/>
    <col min="4" max="4" width="62.28125" style="189" bestFit="1" customWidth="1"/>
    <col min="5" max="5" width="12.57421875" style="189" bestFit="1" customWidth="1"/>
    <col min="6" max="6" width="11.140625" style="189" bestFit="1" customWidth="1"/>
    <col min="7" max="7" width="7.140625" style="189" bestFit="1" customWidth="1"/>
    <col min="8" max="16384" width="8.00390625" style="189" customWidth="1"/>
  </cols>
  <sheetData>
    <row r="1" ht="15.75">
      <c r="A1" s="257" t="s">
        <v>148</v>
      </c>
    </row>
    <row r="3" spans="1:7" ht="12.75">
      <c r="A3" s="258" t="s">
        <v>32</v>
      </c>
      <c r="B3" s="258" t="s">
        <v>33</v>
      </c>
      <c r="C3" s="258" t="s">
        <v>62</v>
      </c>
      <c r="D3" s="258" t="s">
        <v>34</v>
      </c>
      <c r="E3" s="258" t="s">
        <v>259</v>
      </c>
      <c r="F3" s="146" t="s">
        <v>239</v>
      </c>
      <c r="G3" s="147" t="s">
        <v>238</v>
      </c>
    </row>
    <row r="4" spans="1:7" ht="12.75">
      <c r="A4" s="258" t="s">
        <v>55</v>
      </c>
      <c r="B4" s="258"/>
      <c r="C4" s="258"/>
      <c r="D4" s="259" t="s">
        <v>56</v>
      </c>
      <c r="E4" s="260">
        <f>SUM(E5)</f>
        <v>143000</v>
      </c>
      <c r="F4" s="261">
        <f>SUM(F5)</f>
        <v>122830.02</v>
      </c>
      <c r="G4" s="262">
        <f>F4/E4</f>
        <v>0.8589511888111888</v>
      </c>
    </row>
    <row r="5" spans="1:7" ht="12.75">
      <c r="A5" s="263"/>
      <c r="B5" s="264">
        <v>85154</v>
      </c>
      <c r="C5" s="221"/>
      <c r="D5" s="265" t="s">
        <v>57</v>
      </c>
      <c r="E5" s="227">
        <f>SUM(E6)</f>
        <v>143000</v>
      </c>
      <c r="F5" s="157">
        <f>SUM(F6:F7)</f>
        <v>122830.02</v>
      </c>
      <c r="G5" s="266">
        <f>F5/E5</f>
        <v>0.8589511888111888</v>
      </c>
    </row>
    <row r="6" spans="1:7" ht="12.75">
      <c r="A6" s="263"/>
      <c r="B6" s="221"/>
      <c r="C6" s="267">
        <v>480</v>
      </c>
      <c r="D6" s="265" t="s">
        <v>202</v>
      </c>
      <c r="E6" s="227">
        <v>143000</v>
      </c>
      <c r="F6" s="157">
        <v>122830.02</v>
      </c>
      <c r="G6" s="266">
        <f>F6/E6</f>
        <v>0.8589511888111888</v>
      </c>
    </row>
    <row r="7" spans="1:5" ht="15">
      <c r="A7" s="268"/>
      <c r="B7" s="268"/>
      <c r="C7" s="268"/>
      <c r="D7" s="269"/>
      <c r="E7" s="269"/>
    </row>
    <row r="8" spans="1:5" ht="15.75">
      <c r="A8" s="270" t="s">
        <v>149</v>
      </c>
      <c r="B8" s="270"/>
      <c r="E8" s="271"/>
    </row>
    <row r="10" spans="1:7" ht="12.75">
      <c r="A10" s="185" t="s">
        <v>32</v>
      </c>
      <c r="B10" s="185" t="s">
        <v>33</v>
      </c>
      <c r="C10" s="185" t="s">
        <v>62</v>
      </c>
      <c r="D10" s="185" t="s">
        <v>34</v>
      </c>
      <c r="E10" s="185" t="s">
        <v>259</v>
      </c>
      <c r="F10" s="272" t="s">
        <v>239</v>
      </c>
      <c r="G10" s="239" t="s">
        <v>238</v>
      </c>
    </row>
    <row r="11" spans="1:7" ht="12.75">
      <c r="A11" s="199">
        <v>851</v>
      </c>
      <c r="B11" s="191"/>
      <c r="C11" s="191"/>
      <c r="D11" s="236" t="s">
        <v>56</v>
      </c>
      <c r="E11" s="237">
        <v>160993</v>
      </c>
      <c r="F11" s="238">
        <f>SUM(F12,F18)</f>
        <v>49945.19</v>
      </c>
      <c r="G11" s="273">
        <f>F11/E11</f>
        <v>0.3102320597789966</v>
      </c>
    </row>
    <row r="12" spans="1:7" ht="12.75">
      <c r="A12" s="191"/>
      <c r="B12" s="200">
        <v>85153</v>
      </c>
      <c r="C12" s="191"/>
      <c r="D12" s="240" t="s">
        <v>125</v>
      </c>
      <c r="E12" s="254">
        <v>8000</v>
      </c>
      <c r="F12" s="244">
        <f>SUM(F13:F17)</f>
        <v>800</v>
      </c>
      <c r="G12" s="274">
        <f>F12/E12</f>
        <v>0.1</v>
      </c>
    </row>
    <row r="13" spans="1:7" ht="12.75">
      <c r="A13" s="191"/>
      <c r="B13" s="191"/>
      <c r="C13" s="196">
        <v>2820</v>
      </c>
      <c r="D13" s="240" t="s">
        <v>225</v>
      </c>
      <c r="E13" s="254">
        <v>5000</v>
      </c>
      <c r="F13" s="244">
        <v>800</v>
      </c>
      <c r="G13" s="274">
        <f>F13/E13</f>
        <v>0.16</v>
      </c>
    </row>
    <row r="14" spans="1:7" ht="12.75">
      <c r="A14" s="191"/>
      <c r="B14" s="191"/>
      <c r="C14" s="191"/>
      <c r="D14" s="240" t="s">
        <v>226</v>
      </c>
      <c r="E14" s="245"/>
      <c r="F14" s="244"/>
      <c r="G14" s="274"/>
    </row>
    <row r="15" spans="1:7" ht="12.75">
      <c r="A15" s="191"/>
      <c r="B15" s="191"/>
      <c r="C15" s="196">
        <v>4170</v>
      </c>
      <c r="D15" s="240" t="s">
        <v>108</v>
      </c>
      <c r="E15" s="254">
        <v>1500</v>
      </c>
      <c r="F15" s="244">
        <v>0</v>
      </c>
      <c r="G15" s="274">
        <f>F15/E15</f>
        <v>0</v>
      </c>
    </row>
    <row r="16" spans="1:7" ht="12.75">
      <c r="A16" s="191"/>
      <c r="B16" s="191"/>
      <c r="C16" s="196">
        <v>4210</v>
      </c>
      <c r="D16" s="240" t="s">
        <v>86</v>
      </c>
      <c r="E16" s="275">
        <v>500</v>
      </c>
      <c r="F16" s="244">
        <v>0</v>
      </c>
      <c r="G16" s="274">
        <f>F16/E16</f>
        <v>0</v>
      </c>
    </row>
    <row r="17" spans="1:7" ht="12.75">
      <c r="A17" s="191"/>
      <c r="B17" s="191"/>
      <c r="C17" s="196">
        <v>4700</v>
      </c>
      <c r="D17" s="240" t="s">
        <v>332</v>
      </c>
      <c r="E17" s="254">
        <v>1000</v>
      </c>
      <c r="F17" s="244">
        <v>0</v>
      </c>
      <c r="G17" s="274">
        <f>F17/E17</f>
        <v>0</v>
      </c>
    </row>
    <row r="18" spans="1:7" ht="12.75">
      <c r="A18" s="191"/>
      <c r="B18" s="200">
        <v>85154</v>
      </c>
      <c r="C18" s="191"/>
      <c r="D18" s="240" t="s">
        <v>57</v>
      </c>
      <c r="E18" s="241">
        <v>152993</v>
      </c>
      <c r="F18" s="244">
        <f>SUM(F19:F31)</f>
        <v>49145.19</v>
      </c>
      <c r="G18" s="274">
        <f aca="true" t="shared" si="0" ref="G18:G31">F18/E18</f>
        <v>0.32122508872954975</v>
      </c>
    </row>
    <row r="19" spans="1:7" ht="12.75">
      <c r="A19" s="191"/>
      <c r="B19" s="191"/>
      <c r="C19" s="196">
        <v>4110</v>
      </c>
      <c r="D19" s="240" t="s">
        <v>102</v>
      </c>
      <c r="E19" s="275">
        <v>850</v>
      </c>
      <c r="F19" s="244">
        <v>639.18</v>
      </c>
      <c r="G19" s="274">
        <f t="shared" si="0"/>
        <v>0.7519764705882352</v>
      </c>
    </row>
    <row r="20" spans="1:7" ht="12.75">
      <c r="A20" s="191"/>
      <c r="B20" s="191"/>
      <c r="C20" s="196">
        <v>4120</v>
      </c>
      <c r="D20" s="240" t="s">
        <v>103</v>
      </c>
      <c r="E20" s="275">
        <v>150</v>
      </c>
      <c r="F20" s="244">
        <v>45.93</v>
      </c>
      <c r="G20" s="274">
        <f t="shared" si="0"/>
        <v>0.30619999999999997</v>
      </c>
    </row>
    <row r="21" spans="1:7" ht="12.75">
      <c r="A21" s="191"/>
      <c r="B21" s="191"/>
      <c r="C21" s="196">
        <v>4170</v>
      </c>
      <c r="D21" s="240" t="s">
        <v>108</v>
      </c>
      <c r="E21" s="248">
        <v>82200</v>
      </c>
      <c r="F21" s="244">
        <v>34773.62</v>
      </c>
      <c r="G21" s="274">
        <f t="shared" si="0"/>
        <v>0.42303673965936744</v>
      </c>
    </row>
    <row r="22" spans="1:7" ht="12.75">
      <c r="A22" s="191"/>
      <c r="B22" s="191"/>
      <c r="C22" s="196">
        <v>4210</v>
      </c>
      <c r="D22" s="240" t="s">
        <v>86</v>
      </c>
      <c r="E22" s="248">
        <v>37993</v>
      </c>
      <c r="F22" s="244">
        <v>6611.63</v>
      </c>
      <c r="G22" s="274">
        <f t="shared" si="0"/>
        <v>0.1740223199010344</v>
      </c>
    </row>
    <row r="23" spans="1:7" ht="12.75">
      <c r="A23" s="191"/>
      <c r="B23" s="191"/>
      <c r="C23" s="196">
        <v>4260</v>
      </c>
      <c r="D23" s="240" t="s">
        <v>92</v>
      </c>
      <c r="E23" s="275">
        <v>900</v>
      </c>
      <c r="F23" s="244">
        <v>246.15</v>
      </c>
      <c r="G23" s="274">
        <f t="shared" si="0"/>
        <v>0.2735</v>
      </c>
    </row>
    <row r="24" spans="1:7" ht="12.75">
      <c r="A24" s="191"/>
      <c r="B24" s="191"/>
      <c r="C24" s="196">
        <v>4270</v>
      </c>
      <c r="D24" s="240" t="s">
        <v>91</v>
      </c>
      <c r="E24" s="275">
        <v>500</v>
      </c>
      <c r="F24" s="244">
        <v>0</v>
      </c>
      <c r="G24" s="274">
        <f t="shared" si="0"/>
        <v>0</v>
      </c>
    </row>
    <row r="25" spans="1:7" ht="12.75">
      <c r="A25" s="191"/>
      <c r="B25" s="191"/>
      <c r="C25" s="196">
        <v>4300</v>
      </c>
      <c r="D25" s="240" t="s">
        <v>84</v>
      </c>
      <c r="E25" s="248">
        <v>23500</v>
      </c>
      <c r="F25" s="244">
        <v>6550</v>
      </c>
      <c r="G25" s="274">
        <f t="shared" si="0"/>
        <v>0.27872340425531916</v>
      </c>
    </row>
    <row r="26" spans="1:7" ht="12.75">
      <c r="A26" s="191"/>
      <c r="B26" s="191"/>
      <c r="C26" s="196">
        <v>4370</v>
      </c>
      <c r="D26" s="240" t="s">
        <v>210</v>
      </c>
      <c r="E26" s="254">
        <v>1200</v>
      </c>
      <c r="F26" s="244">
        <v>266.78</v>
      </c>
      <c r="G26" s="274">
        <f t="shared" si="0"/>
        <v>0.22231666666666663</v>
      </c>
    </row>
    <row r="27" spans="1:7" ht="12.75">
      <c r="A27" s="191"/>
      <c r="B27" s="191"/>
      <c r="C27" s="196">
        <v>4410</v>
      </c>
      <c r="D27" s="240" t="s">
        <v>93</v>
      </c>
      <c r="E27" s="254">
        <v>1500</v>
      </c>
      <c r="F27" s="244">
        <v>0</v>
      </c>
      <c r="G27" s="274">
        <f t="shared" si="0"/>
        <v>0</v>
      </c>
    </row>
    <row r="28" spans="1:7" ht="12.75">
      <c r="A28" s="191"/>
      <c r="B28" s="191"/>
      <c r="C28" s="196">
        <v>4700</v>
      </c>
      <c r="D28" s="240" t="s">
        <v>332</v>
      </c>
      <c r="E28" s="254">
        <v>4000</v>
      </c>
      <c r="F28" s="244">
        <v>0</v>
      </c>
      <c r="G28" s="274">
        <f t="shared" si="0"/>
        <v>0</v>
      </c>
    </row>
    <row r="29" spans="1:7" ht="12.75">
      <c r="A29" s="191"/>
      <c r="B29" s="191"/>
      <c r="C29" s="196">
        <v>4740</v>
      </c>
      <c r="D29" s="240" t="s">
        <v>245</v>
      </c>
      <c r="E29" s="275">
        <v>100</v>
      </c>
      <c r="F29" s="244">
        <v>11.9</v>
      </c>
      <c r="G29" s="274">
        <f t="shared" si="0"/>
        <v>0.11900000000000001</v>
      </c>
    </row>
    <row r="30" spans="1:7" ht="12.75">
      <c r="A30" s="191"/>
      <c r="B30" s="191"/>
      <c r="C30" s="191"/>
      <c r="D30" s="240" t="s">
        <v>246</v>
      </c>
      <c r="E30" s="245"/>
      <c r="F30" s="244"/>
      <c r="G30" s="274"/>
    </row>
    <row r="31" spans="1:7" ht="12.75">
      <c r="A31" s="191"/>
      <c r="B31" s="191"/>
      <c r="C31" s="196">
        <v>4750</v>
      </c>
      <c r="D31" s="240" t="s">
        <v>247</v>
      </c>
      <c r="E31" s="275">
        <v>100</v>
      </c>
      <c r="F31" s="244">
        <v>0</v>
      </c>
      <c r="G31" s="274">
        <f t="shared" si="0"/>
        <v>0</v>
      </c>
    </row>
  </sheetData>
  <sheetProtection/>
  <mergeCells count="3">
    <mergeCell ref="A7:C7"/>
    <mergeCell ref="D7:E7"/>
    <mergeCell ref="A8:B8"/>
  </mergeCells>
  <printOptions horizontalCentered="1"/>
  <pageMargins left="0.6299212598425197" right="0.3937007874015748" top="1.3779527559055118" bottom="0.984251968503937" header="0.5118110236220472" footer="0.5118110236220472"/>
  <pageSetup firstPageNumber="44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2008r.&amp;R&amp;8Zał. nr 11
Dochody z zezwoleń i wydatki na 
przeciwdziałanie alkoholizmowi i
zwalczanie narkomanii</oddHead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A709" sqref="A709:G746"/>
    </sheetView>
  </sheetViews>
  <sheetFormatPr defaultColWidth="9.140625" defaultRowHeight="12.75"/>
  <cols>
    <col min="1" max="1" width="5.140625" style="6" bestFit="1" customWidth="1"/>
    <col min="2" max="2" width="15.421875" style="6" bestFit="1" customWidth="1"/>
    <col min="3" max="3" width="13.140625" style="6" customWidth="1"/>
    <col min="4" max="4" width="11.8515625" style="6" bestFit="1" customWidth="1"/>
    <col min="5" max="5" width="10.57421875" style="6" customWidth="1"/>
    <col min="6" max="7" width="12.140625" style="6" customWidth="1"/>
    <col min="8" max="8" width="15.140625" style="6" customWidth="1"/>
    <col min="9" max="9" width="10.421875" style="6" customWidth="1"/>
    <col min="10" max="10" width="9.28125" style="6" bestFit="1" customWidth="1"/>
    <col min="11" max="11" width="12.140625" style="6" customWidth="1"/>
    <col min="12" max="12" width="13.00390625" style="6" customWidth="1"/>
    <col min="13" max="16384" width="9.140625" style="6" customWidth="1"/>
  </cols>
  <sheetData>
    <row r="1" spans="1:5" ht="12.75">
      <c r="A1" s="105" t="s">
        <v>150</v>
      </c>
      <c r="B1" s="105"/>
      <c r="C1" s="105"/>
      <c r="D1" s="105"/>
      <c r="E1" s="105"/>
    </row>
    <row r="3" spans="1:13" s="9" customFormat="1" ht="11.25" customHeight="1">
      <c r="A3" s="106" t="s">
        <v>32</v>
      </c>
      <c r="B3" s="106" t="s">
        <v>0</v>
      </c>
      <c r="C3" s="106" t="s">
        <v>425</v>
      </c>
      <c r="D3" s="109" t="s">
        <v>151</v>
      </c>
      <c r="E3" s="110"/>
      <c r="F3" s="111"/>
      <c r="G3" s="109" t="s">
        <v>149</v>
      </c>
      <c r="H3" s="110"/>
      <c r="I3" s="110"/>
      <c r="J3" s="111"/>
      <c r="K3" s="106" t="s">
        <v>426</v>
      </c>
      <c r="L3" s="106" t="s">
        <v>152</v>
      </c>
      <c r="M3" s="124"/>
    </row>
    <row r="4" spans="1:13" s="9" customFormat="1" ht="11.25">
      <c r="A4" s="106"/>
      <c r="B4" s="106"/>
      <c r="C4" s="106"/>
      <c r="D4" s="112"/>
      <c r="E4" s="113"/>
      <c r="F4" s="114"/>
      <c r="G4" s="112"/>
      <c r="H4" s="113"/>
      <c r="I4" s="113"/>
      <c r="J4" s="114"/>
      <c r="K4" s="106"/>
      <c r="L4" s="106"/>
      <c r="M4" s="124"/>
    </row>
    <row r="5" spans="1:13" s="9" customFormat="1" ht="12.75" customHeight="1">
      <c r="A5" s="106"/>
      <c r="B5" s="106"/>
      <c r="C5" s="106"/>
      <c r="D5" s="117" t="s">
        <v>260</v>
      </c>
      <c r="E5" s="112"/>
      <c r="F5" s="114"/>
      <c r="G5" s="117" t="s">
        <v>260</v>
      </c>
      <c r="H5" s="107"/>
      <c r="I5" s="107"/>
      <c r="J5" s="107"/>
      <c r="K5" s="106"/>
      <c r="L5" s="106"/>
      <c r="M5" s="124"/>
    </row>
    <row r="6" spans="1:13" s="9" customFormat="1" ht="12" customHeight="1">
      <c r="A6" s="106"/>
      <c r="B6" s="106"/>
      <c r="C6" s="106"/>
      <c r="D6" s="118"/>
      <c r="E6" s="120"/>
      <c r="F6" s="121"/>
      <c r="G6" s="118"/>
      <c r="H6" s="108"/>
      <c r="I6" s="108"/>
      <c r="J6" s="108"/>
      <c r="K6" s="106"/>
      <c r="L6" s="106"/>
      <c r="M6" s="124"/>
    </row>
    <row r="7" spans="1:13" s="9" customFormat="1" ht="33.75" customHeight="1">
      <c r="A7" s="106"/>
      <c r="B7" s="106"/>
      <c r="C7" s="106"/>
      <c r="D7" s="118"/>
      <c r="E7" s="122" t="s">
        <v>153</v>
      </c>
      <c r="F7" s="123"/>
      <c r="G7" s="118"/>
      <c r="H7" s="106" t="s">
        <v>154</v>
      </c>
      <c r="I7" s="106" t="s">
        <v>155</v>
      </c>
      <c r="J7" s="106" t="s">
        <v>156</v>
      </c>
      <c r="K7" s="106"/>
      <c r="L7" s="106"/>
      <c r="M7" s="10"/>
    </row>
    <row r="8" spans="1:13" s="9" customFormat="1" ht="11.25">
      <c r="A8" s="106"/>
      <c r="B8" s="106"/>
      <c r="C8" s="106"/>
      <c r="D8" s="119"/>
      <c r="E8" s="7" t="s">
        <v>157</v>
      </c>
      <c r="F8" s="7" t="s">
        <v>158</v>
      </c>
      <c r="G8" s="119"/>
      <c r="H8" s="106"/>
      <c r="I8" s="106"/>
      <c r="J8" s="106"/>
      <c r="K8" s="106"/>
      <c r="L8" s="106"/>
      <c r="M8" s="8"/>
    </row>
    <row r="9" spans="1:13" ht="12.75">
      <c r="A9" s="106">
        <v>900</v>
      </c>
      <c r="B9" s="106" t="s">
        <v>159</v>
      </c>
      <c r="C9" s="115">
        <v>-37439.6</v>
      </c>
      <c r="D9" s="115">
        <v>1157237.56</v>
      </c>
      <c r="E9" s="115">
        <v>0</v>
      </c>
      <c r="F9" s="115">
        <v>26937</v>
      </c>
      <c r="G9" s="115">
        <v>1171477.15</v>
      </c>
      <c r="H9" s="115">
        <v>521410.06</v>
      </c>
      <c r="I9" s="115">
        <v>5981.34</v>
      </c>
      <c r="J9" s="115">
        <v>0</v>
      </c>
      <c r="K9" s="115">
        <v>-51679.19</v>
      </c>
      <c r="L9" s="115">
        <v>1119797.96</v>
      </c>
      <c r="M9" s="116"/>
    </row>
    <row r="10" spans="1:13" ht="12.75">
      <c r="A10" s="106"/>
      <c r="B10" s="106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</row>
    <row r="13" spans="1:5" ht="12.75">
      <c r="A13" s="105" t="s">
        <v>161</v>
      </c>
      <c r="B13" s="105"/>
      <c r="C13" s="105"/>
      <c r="D13" s="105"/>
      <c r="E13" s="105"/>
    </row>
    <row r="15" spans="1:12" ht="12.75" customHeight="1">
      <c r="A15" s="106" t="s">
        <v>32</v>
      </c>
      <c r="B15" s="106" t="s">
        <v>0</v>
      </c>
      <c r="C15" s="106" t="s">
        <v>425</v>
      </c>
      <c r="D15" s="109" t="s">
        <v>151</v>
      </c>
      <c r="E15" s="110"/>
      <c r="F15" s="111"/>
      <c r="G15" s="109" t="s">
        <v>149</v>
      </c>
      <c r="H15" s="110"/>
      <c r="I15" s="110"/>
      <c r="J15" s="111"/>
      <c r="K15" s="106" t="s">
        <v>426</v>
      </c>
      <c r="L15" s="106" t="s">
        <v>152</v>
      </c>
    </row>
    <row r="16" spans="1:12" ht="12.75">
      <c r="A16" s="106"/>
      <c r="B16" s="106"/>
      <c r="C16" s="106"/>
      <c r="D16" s="112"/>
      <c r="E16" s="113"/>
      <c r="F16" s="114"/>
      <c r="G16" s="112"/>
      <c r="H16" s="113"/>
      <c r="I16" s="113"/>
      <c r="J16" s="114"/>
      <c r="K16" s="106"/>
      <c r="L16" s="106"/>
    </row>
    <row r="17" spans="1:12" ht="12.75">
      <c r="A17" s="106"/>
      <c r="B17" s="106"/>
      <c r="C17" s="106"/>
      <c r="D17" s="117" t="s">
        <v>260</v>
      </c>
      <c r="E17" s="112"/>
      <c r="F17" s="114"/>
      <c r="G17" s="117" t="s">
        <v>260</v>
      </c>
      <c r="H17" s="107"/>
      <c r="I17" s="107"/>
      <c r="J17" s="107"/>
      <c r="K17" s="106"/>
      <c r="L17" s="106"/>
    </row>
    <row r="18" spans="1:12" ht="12.75">
      <c r="A18" s="106"/>
      <c r="B18" s="106"/>
      <c r="C18" s="106"/>
      <c r="D18" s="118"/>
      <c r="E18" s="120"/>
      <c r="F18" s="121"/>
      <c r="G18" s="118"/>
      <c r="H18" s="108"/>
      <c r="I18" s="108"/>
      <c r="J18" s="108"/>
      <c r="K18" s="106"/>
      <c r="L18" s="106"/>
    </row>
    <row r="19" spans="1:12" ht="38.25" customHeight="1">
      <c r="A19" s="106"/>
      <c r="B19" s="106"/>
      <c r="C19" s="106"/>
      <c r="D19" s="118"/>
      <c r="E19" s="122" t="s">
        <v>153</v>
      </c>
      <c r="F19" s="123"/>
      <c r="G19" s="118"/>
      <c r="H19" s="106" t="s">
        <v>154</v>
      </c>
      <c r="I19" s="106" t="s">
        <v>155</v>
      </c>
      <c r="J19" s="106" t="s">
        <v>156</v>
      </c>
      <c r="K19" s="106"/>
      <c r="L19" s="106"/>
    </row>
    <row r="20" spans="1:12" ht="12.75">
      <c r="A20" s="106"/>
      <c r="B20" s="106"/>
      <c r="C20" s="106"/>
      <c r="D20" s="119"/>
      <c r="E20" s="7" t="s">
        <v>157</v>
      </c>
      <c r="F20" s="7" t="s">
        <v>158</v>
      </c>
      <c r="G20" s="119"/>
      <c r="H20" s="106"/>
      <c r="I20" s="106"/>
      <c r="J20" s="106"/>
      <c r="K20" s="106"/>
      <c r="L20" s="106"/>
    </row>
    <row r="21" spans="1:12" ht="12.75">
      <c r="A21" s="106">
        <v>926</v>
      </c>
      <c r="B21" s="106" t="s">
        <v>162</v>
      </c>
      <c r="C21" s="115">
        <v>6808.1</v>
      </c>
      <c r="D21" s="115">
        <v>135228.12</v>
      </c>
      <c r="E21" s="115">
        <v>53765</v>
      </c>
      <c r="F21" s="115">
        <v>0</v>
      </c>
      <c r="G21" s="115">
        <v>140423.82</v>
      </c>
      <c r="H21" s="115">
        <v>77060.97</v>
      </c>
      <c r="I21" s="115">
        <v>0</v>
      </c>
      <c r="J21" s="115">
        <v>6808.1</v>
      </c>
      <c r="K21" s="115">
        <v>-5195.7</v>
      </c>
      <c r="L21" s="115">
        <v>142036.22</v>
      </c>
    </row>
    <row r="22" spans="1:12" ht="12.75">
      <c r="A22" s="106"/>
      <c r="B22" s="106"/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</sheetData>
  <sheetProtection/>
  <mergeCells count="59"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E17:F18"/>
    <mergeCell ref="G17:G20"/>
    <mergeCell ref="H17:J18"/>
    <mergeCell ref="E19:F19"/>
    <mergeCell ref="H19:H20"/>
    <mergeCell ref="I19:I20"/>
    <mergeCell ref="J19:J20"/>
    <mergeCell ref="M9:M10"/>
    <mergeCell ref="A13:E13"/>
    <mergeCell ref="A15:A20"/>
    <mergeCell ref="B15:B20"/>
    <mergeCell ref="C15:C20"/>
    <mergeCell ref="D15:F16"/>
    <mergeCell ref="G15:J16"/>
    <mergeCell ref="K15:K20"/>
    <mergeCell ref="L15:L20"/>
    <mergeCell ref="D17:D2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K3:K8"/>
    <mergeCell ref="L3:L8"/>
    <mergeCell ref="M3:M4"/>
    <mergeCell ref="D5:D8"/>
    <mergeCell ref="E5:F6"/>
    <mergeCell ref="G5:G8"/>
    <mergeCell ref="H5:J6"/>
    <mergeCell ref="M5:M6"/>
    <mergeCell ref="E7:F7"/>
    <mergeCell ref="H7:H8"/>
    <mergeCell ref="A1:E1"/>
    <mergeCell ref="A3:A8"/>
    <mergeCell ref="B3:B8"/>
    <mergeCell ref="C3:C8"/>
    <mergeCell ref="D3:F4"/>
    <mergeCell ref="G3:J4"/>
    <mergeCell ref="I7:I8"/>
    <mergeCell ref="J7:J8"/>
  </mergeCells>
  <printOptions/>
  <pageMargins left="0.3937007874015748" right="0.4724409448818898" top="1.535433070866142" bottom="0.984251968503937" header="0.6692913385826772" footer="0.5118110236220472"/>
  <pageSetup firstPageNumber="45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2008r.&amp;R&amp;8Zał. nr 12
Wykonanie przychodów i wydatków 
zakładów budżetowych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709" sqref="A709:G746"/>
    </sheetView>
  </sheetViews>
  <sheetFormatPr defaultColWidth="9.140625" defaultRowHeight="12.75"/>
  <cols>
    <col min="1" max="1" width="9.140625" style="6" customWidth="1"/>
    <col min="2" max="2" width="16.140625" style="6" customWidth="1"/>
    <col min="3" max="3" width="9.140625" style="6" customWidth="1"/>
    <col min="4" max="4" width="7.57421875" style="6" bestFit="1" customWidth="1"/>
    <col min="5" max="5" width="21.28125" style="6" customWidth="1"/>
    <col min="6" max="6" width="10.57421875" style="11" bestFit="1" customWidth="1"/>
    <col min="7" max="7" width="7.57421875" style="6" bestFit="1" customWidth="1"/>
    <col min="8" max="8" width="30.8515625" style="6" customWidth="1"/>
    <col min="9" max="9" width="10.57421875" style="11" bestFit="1" customWidth="1"/>
    <col min="10" max="16384" width="9.140625" style="6" customWidth="1"/>
  </cols>
  <sheetData>
    <row r="1" spans="1:9" ht="12.75">
      <c r="A1" s="106" t="s">
        <v>32</v>
      </c>
      <c r="B1" s="106" t="s">
        <v>0</v>
      </c>
      <c r="C1" s="106" t="s">
        <v>33</v>
      </c>
      <c r="D1" s="106" t="s">
        <v>151</v>
      </c>
      <c r="E1" s="106"/>
      <c r="F1" s="106"/>
      <c r="G1" s="106" t="s">
        <v>149</v>
      </c>
      <c r="H1" s="106"/>
      <c r="I1" s="106"/>
    </row>
    <row r="2" spans="1:9" ht="12.75">
      <c r="A2" s="106"/>
      <c r="B2" s="106"/>
      <c r="C2" s="106"/>
      <c r="D2" s="106" t="s">
        <v>62</v>
      </c>
      <c r="E2" s="117" t="s">
        <v>34</v>
      </c>
      <c r="F2" s="144" t="s">
        <v>163</v>
      </c>
      <c r="G2" s="106" t="s">
        <v>62</v>
      </c>
      <c r="H2" s="117" t="s">
        <v>34</v>
      </c>
      <c r="I2" s="144" t="s">
        <v>163</v>
      </c>
    </row>
    <row r="3" spans="1:9" ht="12.75">
      <c r="A3" s="106"/>
      <c r="B3" s="106"/>
      <c r="C3" s="106"/>
      <c r="D3" s="106"/>
      <c r="E3" s="119"/>
      <c r="F3" s="144"/>
      <c r="G3" s="106"/>
      <c r="H3" s="119"/>
      <c r="I3" s="144"/>
    </row>
    <row r="4" spans="1:9" ht="12.75">
      <c r="A4" s="106">
        <v>900</v>
      </c>
      <c r="B4" s="117" t="s">
        <v>164</v>
      </c>
      <c r="C4" s="143">
        <v>90011</v>
      </c>
      <c r="D4" s="127" t="s">
        <v>165</v>
      </c>
      <c r="E4" s="137" t="s">
        <v>166</v>
      </c>
      <c r="F4" s="115">
        <v>60946.7</v>
      </c>
      <c r="G4" s="143">
        <v>4210</v>
      </c>
      <c r="H4" s="141" t="s">
        <v>86</v>
      </c>
      <c r="I4" s="115">
        <v>3817.27</v>
      </c>
    </row>
    <row r="5" spans="1:9" ht="30.75" customHeight="1">
      <c r="A5" s="106"/>
      <c r="B5" s="119"/>
      <c r="C5" s="143"/>
      <c r="D5" s="127"/>
      <c r="E5" s="138"/>
      <c r="F5" s="115"/>
      <c r="G5" s="143"/>
      <c r="H5" s="142"/>
      <c r="I5" s="115"/>
    </row>
    <row r="6" spans="1:9" ht="30.75" customHeight="1">
      <c r="A6" s="7"/>
      <c r="B6" s="7"/>
      <c r="C6" s="100"/>
      <c r="D6" s="101"/>
      <c r="E6" s="101"/>
      <c r="F6" s="99"/>
      <c r="G6" s="100">
        <v>4300</v>
      </c>
      <c r="H6" s="100" t="s">
        <v>84</v>
      </c>
      <c r="I6" s="99">
        <v>0</v>
      </c>
    </row>
    <row r="7" spans="1:9" ht="30.75" customHeight="1">
      <c r="A7" s="7"/>
      <c r="B7" s="7"/>
      <c r="C7" s="100"/>
      <c r="D7" s="101"/>
      <c r="E7" s="101"/>
      <c r="F7" s="99"/>
      <c r="G7" s="100">
        <v>6110</v>
      </c>
      <c r="H7" s="100" t="s">
        <v>427</v>
      </c>
      <c r="I7" s="99">
        <v>0</v>
      </c>
    </row>
    <row r="8" spans="1:9" ht="12.75">
      <c r="A8" s="125"/>
      <c r="B8" s="125"/>
      <c r="C8" s="126"/>
      <c r="D8" s="127"/>
      <c r="E8" s="127"/>
      <c r="F8" s="115"/>
      <c r="G8" s="143">
        <v>6270</v>
      </c>
      <c r="H8" s="143" t="s">
        <v>167</v>
      </c>
      <c r="I8" s="115">
        <v>8856</v>
      </c>
    </row>
    <row r="9" spans="1:9" ht="42.75" customHeight="1">
      <c r="A9" s="125"/>
      <c r="B9" s="125"/>
      <c r="C9" s="126"/>
      <c r="D9" s="127"/>
      <c r="E9" s="127"/>
      <c r="F9" s="115"/>
      <c r="G9" s="143"/>
      <c r="H9" s="143"/>
      <c r="I9" s="115"/>
    </row>
    <row r="10" spans="1:9" ht="12.75">
      <c r="A10" s="130" t="s">
        <v>160</v>
      </c>
      <c r="B10" s="131"/>
      <c r="C10" s="131"/>
      <c r="D10" s="135"/>
      <c r="E10" s="139"/>
      <c r="F10" s="104">
        <f>SUM(F4:F9)</f>
        <v>60946.7</v>
      </c>
      <c r="G10" s="134"/>
      <c r="H10" s="128"/>
      <c r="I10" s="104">
        <f>SUM(I4:I9)</f>
        <v>12673.27</v>
      </c>
    </row>
    <row r="11" spans="1:9" ht="12.75">
      <c r="A11" s="132"/>
      <c r="B11" s="133"/>
      <c r="C11" s="133"/>
      <c r="D11" s="136"/>
      <c r="E11" s="140"/>
      <c r="F11" s="104"/>
      <c r="G11" s="134"/>
      <c r="H11" s="129"/>
      <c r="I11" s="104"/>
    </row>
  </sheetData>
  <sheetProtection/>
  <mergeCells count="36">
    <mergeCell ref="G8:G9"/>
    <mergeCell ref="H8:H9"/>
    <mergeCell ref="I8:I9"/>
    <mergeCell ref="A10:C11"/>
    <mergeCell ref="D10:D11"/>
    <mergeCell ref="E10:E11"/>
    <mergeCell ref="F10:F11"/>
    <mergeCell ref="G10:G11"/>
    <mergeCell ref="H10:H11"/>
    <mergeCell ref="I10:I11"/>
    <mergeCell ref="A8:A9"/>
    <mergeCell ref="B8:B9"/>
    <mergeCell ref="C8:C9"/>
    <mergeCell ref="D8:D9"/>
    <mergeCell ref="E8:E9"/>
    <mergeCell ref="F8:F9"/>
    <mergeCell ref="I2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A3"/>
    <mergeCell ref="B1:B3"/>
    <mergeCell ref="C1:C3"/>
    <mergeCell ref="D1:F1"/>
    <mergeCell ref="G1:I1"/>
    <mergeCell ref="D2:D3"/>
    <mergeCell ref="E2:E3"/>
    <mergeCell ref="F2:F3"/>
    <mergeCell ref="G2:G3"/>
    <mergeCell ref="H2:H3"/>
  </mergeCells>
  <printOptions/>
  <pageMargins left="0.5905511811023623" right="0.5905511811023623" top="2.204724409448819" bottom="0.984251968503937" header="1.1023622047244095" footer="0.5118110236220472"/>
  <pageSetup firstPageNumber="46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2008r.&amp;R&amp;8Zał. nr 13
Wykonanie przychodów i wydatków
Gminnego Funduszu Ochrony Środowiska i 
Gospodarki Wodnej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709" sqref="A709:G746"/>
    </sheetView>
  </sheetViews>
  <sheetFormatPr defaultColWidth="8.00390625" defaultRowHeight="12.75"/>
  <cols>
    <col min="1" max="1" width="5.57421875" style="233" bestFit="1" customWidth="1"/>
    <col min="2" max="3" width="8.8515625" style="233" bestFit="1" customWidth="1"/>
    <col min="4" max="4" width="28.28125" style="189" bestFit="1" customWidth="1"/>
    <col min="5" max="5" width="12.57421875" style="294" bestFit="1" customWidth="1"/>
    <col min="6" max="6" width="15.28125" style="295" customWidth="1"/>
    <col min="7" max="7" width="10.28125" style="296" customWidth="1"/>
    <col min="8" max="16384" width="8.00390625" style="189" customWidth="1"/>
  </cols>
  <sheetData>
    <row r="1" spans="1:7" ht="12.75">
      <c r="A1" s="276" t="s">
        <v>32</v>
      </c>
      <c r="B1" s="276" t="s">
        <v>33</v>
      </c>
      <c r="C1" s="276" t="s">
        <v>62</v>
      </c>
      <c r="D1" s="276" t="s">
        <v>34</v>
      </c>
      <c r="E1" s="277" t="s">
        <v>173</v>
      </c>
      <c r="F1" s="146" t="s">
        <v>239</v>
      </c>
      <c r="G1" s="147" t="s">
        <v>238</v>
      </c>
    </row>
    <row r="2" spans="1:7" ht="12.75">
      <c r="A2" s="278">
        <v>750</v>
      </c>
      <c r="B2" s="214"/>
      <c r="C2" s="214"/>
      <c r="D2" s="279" t="s">
        <v>41</v>
      </c>
      <c r="E2" s="280">
        <v>39122</v>
      </c>
      <c r="F2" s="281">
        <f>SUM(F3)</f>
        <v>8294.439999999999</v>
      </c>
      <c r="G2" s="273">
        <f>F2/E2</f>
        <v>0.21201472317366185</v>
      </c>
    </row>
    <row r="3" spans="1:7" ht="12.75">
      <c r="A3" s="214"/>
      <c r="B3" s="282">
        <v>75095</v>
      </c>
      <c r="C3" s="214"/>
      <c r="D3" s="283" t="s">
        <v>36</v>
      </c>
      <c r="E3" s="284">
        <v>39122</v>
      </c>
      <c r="F3" s="285">
        <f>SUM(F4)</f>
        <v>8294.439999999999</v>
      </c>
      <c r="G3" s="286">
        <f>F3/E3</f>
        <v>0.21201472317366185</v>
      </c>
    </row>
    <row r="4" spans="1:7" ht="12.75">
      <c r="A4" s="214"/>
      <c r="B4" s="214"/>
      <c r="C4" s="287">
        <v>4210</v>
      </c>
      <c r="D4" s="283" t="s">
        <v>86</v>
      </c>
      <c r="E4" s="284">
        <v>29304</v>
      </c>
      <c r="F4" s="288">
        <f>SUM(F6:F16)</f>
        <v>8294.439999999999</v>
      </c>
      <c r="G4" s="286">
        <f>F4/E4</f>
        <v>0.283048048048048</v>
      </c>
    </row>
    <row r="5" spans="1:7" ht="12.75">
      <c r="A5" s="214"/>
      <c r="B5" s="214"/>
      <c r="C5" s="221"/>
      <c r="D5" s="283" t="s">
        <v>411</v>
      </c>
      <c r="E5" s="289"/>
      <c r="F5" s="288"/>
      <c r="G5" s="286"/>
    </row>
    <row r="6" spans="1:7" ht="12.75">
      <c r="A6" s="214"/>
      <c r="B6" s="214"/>
      <c r="C6" s="221"/>
      <c r="D6" s="283" t="s">
        <v>412</v>
      </c>
      <c r="E6" s="290">
        <v>3342</v>
      </c>
      <c r="F6" s="288">
        <v>562.31</v>
      </c>
      <c r="G6" s="286">
        <f aca="true" t="shared" si="0" ref="G6:G17">F6/E6</f>
        <v>0.16825553560742068</v>
      </c>
    </row>
    <row r="7" spans="1:7" ht="12.75">
      <c r="A7" s="214"/>
      <c r="B7" s="214"/>
      <c r="C7" s="221"/>
      <c r="D7" s="283" t="s">
        <v>413</v>
      </c>
      <c r="E7" s="290">
        <v>2670</v>
      </c>
      <c r="F7" s="288">
        <v>1842.05</v>
      </c>
      <c r="G7" s="286">
        <f t="shared" si="0"/>
        <v>0.6899063670411985</v>
      </c>
    </row>
    <row r="8" spans="1:7" ht="12.75">
      <c r="A8" s="214"/>
      <c r="B8" s="214"/>
      <c r="C8" s="221"/>
      <c r="D8" s="283" t="s">
        <v>414</v>
      </c>
      <c r="E8" s="290">
        <v>5250</v>
      </c>
      <c r="F8" s="288">
        <v>149.14</v>
      </c>
      <c r="G8" s="286">
        <f t="shared" si="0"/>
        <v>0.028407619047619046</v>
      </c>
    </row>
    <row r="9" spans="1:7" ht="12.75">
      <c r="A9" s="214"/>
      <c r="B9" s="214"/>
      <c r="C9" s="221"/>
      <c r="D9" s="283" t="s">
        <v>415</v>
      </c>
      <c r="E9" s="290">
        <v>1902</v>
      </c>
      <c r="F9" s="288">
        <v>0</v>
      </c>
      <c r="G9" s="286">
        <f t="shared" si="0"/>
        <v>0</v>
      </c>
    </row>
    <row r="10" spans="1:7" ht="12.75">
      <c r="A10" s="214"/>
      <c r="B10" s="214"/>
      <c r="C10" s="221"/>
      <c r="D10" s="283" t="s">
        <v>416</v>
      </c>
      <c r="E10" s="291">
        <v>900</v>
      </c>
      <c r="F10" s="288">
        <v>55.88</v>
      </c>
      <c r="G10" s="286">
        <f t="shared" si="0"/>
        <v>0.062088888888888895</v>
      </c>
    </row>
    <row r="11" spans="1:7" ht="12.75">
      <c r="A11" s="214"/>
      <c r="B11" s="214"/>
      <c r="C11" s="221"/>
      <c r="D11" s="283" t="s">
        <v>417</v>
      </c>
      <c r="E11" s="290">
        <v>2442</v>
      </c>
      <c r="F11" s="288">
        <v>2442.34</v>
      </c>
      <c r="G11" s="286">
        <f t="shared" si="0"/>
        <v>1.0001392301392302</v>
      </c>
    </row>
    <row r="12" spans="1:7" ht="12.75">
      <c r="A12" s="214"/>
      <c r="B12" s="214"/>
      <c r="C12" s="221"/>
      <c r="D12" s="283" t="s">
        <v>418</v>
      </c>
      <c r="E12" s="290">
        <v>3126</v>
      </c>
      <c r="F12" s="288">
        <v>1190.04</v>
      </c>
      <c r="G12" s="286">
        <f t="shared" si="0"/>
        <v>0.38069097888675624</v>
      </c>
    </row>
    <row r="13" spans="1:7" ht="12.75">
      <c r="A13" s="214"/>
      <c r="B13" s="214"/>
      <c r="C13" s="221"/>
      <c r="D13" s="283" t="s">
        <v>419</v>
      </c>
      <c r="E13" s="290">
        <v>4254</v>
      </c>
      <c r="F13" s="288">
        <v>373.02</v>
      </c>
      <c r="G13" s="286">
        <f t="shared" si="0"/>
        <v>0.08768688293370945</v>
      </c>
    </row>
    <row r="14" spans="1:7" ht="12.75">
      <c r="A14" s="214"/>
      <c r="B14" s="214"/>
      <c r="C14" s="221"/>
      <c r="D14" s="283" t="s">
        <v>420</v>
      </c>
      <c r="E14" s="290">
        <v>2178</v>
      </c>
      <c r="F14" s="288">
        <v>645.55</v>
      </c>
      <c r="G14" s="286">
        <f t="shared" si="0"/>
        <v>0.29639577594123045</v>
      </c>
    </row>
    <row r="15" spans="1:7" ht="12.75">
      <c r="A15" s="214"/>
      <c r="B15" s="214"/>
      <c r="C15" s="221"/>
      <c r="D15" s="283" t="s">
        <v>421</v>
      </c>
      <c r="E15" s="290">
        <v>1128</v>
      </c>
      <c r="F15" s="288">
        <v>188.77</v>
      </c>
      <c r="G15" s="286">
        <f t="shared" si="0"/>
        <v>0.16734929078014185</v>
      </c>
    </row>
    <row r="16" spans="1:7" ht="12.75">
      <c r="A16" s="214"/>
      <c r="B16" s="214"/>
      <c r="C16" s="221"/>
      <c r="D16" s="283" t="s">
        <v>422</v>
      </c>
      <c r="E16" s="290">
        <v>2112</v>
      </c>
      <c r="F16" s="288">
        <v>845.34</v>
      </c>
      <c r="G16" s="286">
        <f t="shared" si="0"/>
        <v>0.40025568181818183</v>
      </c>
    </row>
    <row r="17" spans="1:7" ht="12.75">
      <c r="A17" s="214"/>
      <c r="B17" s="214"/>
      <c r="C17" s="287">
        <v>4260</v>
      </c>
      <c r="D17" s="283" t="s">
        <v>92</v>
      </c>
      <c r="E17" s="290">
        <v>2474</v>
      </c>
      <c r="F17" s="288">
        <f>SUM(F19:F22)</f>
        <v>387.93</v>
      </c>
      <c r="G17" s="286">
        <f t="shared" si="0"/>
        <v>0.15680274858528698</v>
      </c>
    </row>
    <row r="18" spans="1:7" ht="12.75">
      <c r="A18" s="214"/>
      <c r="B18" s="214"/>
      <c r="C18" s="221"/>
      <c r="D18" s="283" t="s">
        <v>411</v>
      </c>
      <c r="E18" s="289"/>
      <c r="F18" s="288"/>
      <c r="G18" s="286"/>
    </row>
    <row r="19" spans="1:7" ht="12.75">
      <c r="A19" s="214"/>
      <c r="B19" s="214"/>
      <c r="C19" s="221"/>
      <c r="D19" s="283" t="s">
        <v>415</v>
      </c>
      <c r="E19" s="291">
        <v>634</v>
      </c>
      <c r="F19" s="288">
        <v>387.93</v>
      </c>
      <c r="G19" s="286">
        <f>F19/E19</f>
        <v>0.6118769716088328</v>
      </c>
    </row>
    <row r="20" spans="1:7" ht="12.75">
      <c r="A20" s="214"/>
      <c r="B20" s="214"/>
      <c r="C20" s="221"/>
      <c r="D20" s="283" t="s">
        <v>416</v>
      </c>
      <c r="E20" s="291">
        <v>300</v>
      </c>
      <c r="F20" s="288">
        <v>0</v>
      </c>
      <c r="G20" s="286">
        <f>F20/E20</f>
        <v>0</v>
      </c>
    </row>
    <row r="21" spans="1:7" ht="12.75">
      <c r="A21" s="214"/>
      <c r="B21" s="214"/>
      <c r="C21" s="221"/>
      <c r="D21" s="283" t="s">
        <v>417</v>
      </c>
      <c r="E21" s="291">
        <v>814</v>
      </c>
      <c r="F21" s="288">
        <v>0</v>
      </c>
      <c r="G21" s="286">
        <f>F21/E21</f>
        <v>0</v>
      </c>
    </row>
    <row r="22" spans="1:7" ht="12.75">
      <c r="A22" s="214"/>
      <c r="B22" s="214"/>
      <c r="C22" s="221"/>
      <c r="D22" s="283" t="s">
        <v>420</v>
      </c>
      <c r="E22" s="291">
        <v>726</v>
      </c>
      <c r="F22" s="288">
        <v>0</v>
      </c>
      <c r="G22" s="286">
        <f>F22/E22</f>
        <v>0</v>
      </c>
    </row>
    <row r="23" spans="1:7" ht="12.75">
      <c r="A23" s="214"/>
      <c r="B23" s="214"/>
      <c r="C23" s="287">
        <v>4300</v>
      </c>
      <c r="D23" s="283" t="s">
        <v>84</v>
      </c>
      <c r="E23" s="290">
        <v>7344</v>
      </c>
      <c r="F23" s="288">
        <f>SUM(F25:F31)</f>
        <v>2130</v>
      </c>
      <c r="G23" s="286">
        <f>F23/E23</f>
        <v>0.2900326797385621</v>
      </c>
    </row>
    <row r="24" spans="1:7" ht="12.75">
      <c r="A24" s="214"/>
      <c r="B24" s="214"/>
      <c r="C24" s="221"/>
      <c r="D24" s="283" t="s">
        <v>411</v>
      </c>
      <c r="E24" s="289"/>
      <c r="F24" s="288"/>
      <c r="G24" s="286"/>
    </row>
    <row r="25" spans="1:7" ht="12.75">
      <c r="A25" s="214"/>
      <c r="B25" s="214"/>
      <c r="C25" s="221"/>
      <c r="D25" s="283" t="s">
        <v>412</v>
      </c>
      <c r="E25" s="290">
        <v>1114</v>
      </c>
      <c r="F25" s="288">
        <v>0</v>
      </c>
      <c r="G25" s="286">
        <f aca="true" t="shared" si="1" ref="G25:G31">F25/E25</f>
        <v>0</v>
      </c>
    </row>
    <row r="26" spans="1:7" ht="12.75">
      <c r="A26" s="214"/>
      <c r="B26" s="214"/>
      <c r="C26" s="221"/>
      <c r="D26" s="283" t="s">
        <v>413</v>
      </c>
      <c r="E26" s="291">
        <v>890</v>
      </c>
      <c r="F26" s="288">
        <v>150</v>
      </c>
      <c r="G26" s="286">
        <f t="shared" si="1"/>
        <v>0.16853932584269662</v>
      </c>
    </row>
    <row r="27" spans="1:7" ht="12.75">
      <c r="A27" s="214"/>
      <c r="B27" s="214"/>
      <c r="C27" s="221"/>
      <c r="D27" s="283" t="s">
        <v>414</v>
      </c>
      <c r="E27" s="290">
        <v>1750</v>
      </c>
      <c r="F27" s="292">
        <v>1830</v>
      </c>
      <c r="G27" s="286">
        <f t="shared" si="1"/>
        <v>1.0457142857142858</v>
      </c>
    </row>
    <row r="28" spans="1:7" ht="12.75">
      <c r="A28" s="214"/>
      <c r="B28" s="214"/>
      <c r="C28" s="221"/>
      <c r="D28" s="283" t="s">
        <v>418</v>
      </c>
      <c r="E28" s="290">
        <v>1042</v>
      </c>
      <c r="F28" s="293">
        <v>0</v>
      </c>
      <c r="G28" s="286">
        <f t="shared" si="1"/>
        <v>0</v>
      </c>
    </row>
    <row r="29" spans="1:7" ht="12.75">
      <c r="A29" s="214"/>
      <c r="B29" s="214"/>
      <c r="C29" s="221"/>
      <c r="D29" s="283" t="s">
        <v>419</v>
      </c>
      <c r="E29" s="290">
        <v>1418</v>
      </c>
      <c r="F29" s="293">
        <v>30</v>
      </c>
      <c r="G29" s="286">
        <f t="shared" si="1"/>
        <v>0.021156558533145273</v>
      </c>
    </row>
    <row r="30" spans="1:7" ht="12.75">
      <c r="A30" s="214"/>
      <c r="B30" s="214"/>
      <c r="C30" s="221"/>
      <c r="D30" s="283" t="s">
        <v>421</v>
      </c>
      <c r="E30" s="291">
        <v>426</v>
      </c>
      <c r="F30" s="293">
        <v>0</v>
      </c>
      <c r="G30" s="286">
        <f t="shared" si="1"/>
        <v>0</v>
      </c>
    </row>
    <row r="31" spans="1:7" ht="12.75">
      <c r="A31" s="214"/>
      <c r="B31" s="214"/>
      <c r="C31" s="221"/>
      <c r="D31" s="283" t="s">
        <v>422</v>
      </c>
      <c r="E31" s="291">
        <v>704</v>
      </c>
      <c r="F31" s="293">
        <v>120</v>
      </c>
      <c r="G31" s="286">
        <f t="shared" si="1"/>
        <v>0.17045454545454544</v>
      </c>
    </row>
  </sheetData>
  <sheetProtection/>
  <printOptions horizontalCentered="1"/>
  <pageMargins left="0.7086614173228347" right="0.7086614173228347" top="1.14" bottom="0.984251968503937" header="0.5118110236220472" footer="0.5118110236220472"/>
  <pageSetup firstPageNumber="47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2008r.&amp;R&amp;8Zał. nr 14
Wydatkowanie środków do dyspozycji 
jednostek pomocniczych</oddHead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B1">
      <selection activeCell="A709" sqref="A709:G746"/>
    </sheetView>
  </sheetViews>
  <sheetFormatPr defaultColWidth="8.00390625" defaultRowHeight="12.75"/>
  <cols>
    <col min="1" max="1" width="5.57421875" style="189" bestFit="1" customWidth="1"/>
    <col min="2" max="3" width="8.8515625" style="189" bestFit="1" customWidth="1"/>
    <col min="4" max="4" width="69.7109375" style="189" bestFit="1" customWidth="1"/>
    <col min="5" max="5" width="15.8515625" style="189" customWidth="1"/>
    <col min="6" max="6" width="12.421875" style="294" customWidth="1"/>
    <col min="7" max="7" width="8.7109375" style="326" customWidth="1"/>
    <col min="8" max="16384" width="8.00390625" style="189" customWidth="1"/>
  </cols>
  <sheetData>
    <row r="1" spans="1:7" ht="12.75">
      <c r="A1" s="297" t="s">
        <v>32</v>
      </c>
      <c r="B1" s="297" t="s">
        <v>33</v>
      </c>
      <c r="C1" s="297" t="s">
        <v>62</v>
      </c>
      <c r="D1" s="297" t="s">
        <v>34</v>
      </c>
      <c r="E1" s="298" t="s">
        <v>173</v>
      </c>
      <c r="F1" s="146" t="s">
        <v>239</v>
      </c>
      <c r="G1" s="147" t="s">
        <v>238</v>
      </c>
    </row>
    <row r="2" spans="1:7" ht="12.75">
      <c r="A2" s="297" t="s">
        <v>51</v>
      </c>
      <c r="B2" s="297"/>
      <c r="C2" s="297"/>
      <c r="D2" s="299" t="s">
        <v>52</v>
      </c>
      <c r="E2" s="300">
        <v>19272</v>
      </c>
      <c r="F2" s="247">
        <f>SUM(F3)</f>
        <v>6765</v>
      </c>
      <c r="G2" s="301">
        <f aca="true" t="shared" si="0" ref="G2:G8">F2/E2</f>
        <v>0.351027397260274</v>
      </c>
    </row>
    <row r="3" spans="1:7" ht="12.75">
      <c r="A3" s="302"/>
      <c r="B3" s="303" t="s">
        <v>124</v>
      </c>
      <c r="C3" s="304"/>
      <c r="D3" s="305" t="s">
        <v>36</v>
      </c>
      <c r="E3" s="306">
        <v>19272</v>
      </c>
      <c r="F3" s="288">
        <f>SUM(F4)</f>
        <v>6765</v>
      </c>
      <c r="G3" s="307">
        <f t="shared" si="0"/>
        <v>0.351027397260274</v>
      </c>
    </row>
    <row r="4" spans="1:7" ht="12.75">
      <c r="A4" s="308"/>
      <c r="B4" s="309"/>
      <c r="C4" s="310">
        <v>2900</v>
      </c>
      <c r="D4" s="311" t="s">
        <v>221</v>
      </c>
      <c r="E4" s="312">
        <v>19272</v>
      </c>
      <c r="F4" s="244">
        <f>SUM(F7)</f>
        <v>6765</v>
      </c>
      <c r="G4" s="307">
        <f t="shared" si="0"/>
        <v>0.351027397260274</v>
      </c>
    </row>
    <row r="5" spans="1:7" ht="12.75">
      <c r="A5" s="308"/>
      <c r="B5" s="309"/>
      <c r="C5" s="313"/>
      <c r="D5" s="311" t="s">
        <v>261</v>
      </c>
      <c r="E5" s="314"/>
      <c r="F5" s="244"/>
      <c r="G5" s="307"/>
    </row>
    <row r="6" spans="1:7" ht="12.75">
      <c r="A6" s="308"/>
      <c r="B6" s="309"/>
      <c r="C6" s="313"/>
      <c r="D6" s="311" t="s">
        <v>168</v>
      </c>
      <c r="E6" s="314"/>
      <c r="F6" s="244"/>
      <c r="G6" s="307"/>
    </row>
    <row r="7" spans="1:7" ht="12.75">
      <c r="A7" s="308"/>
      <c r="B7" s="309"/>
      <c r="C7" s="313"/>
      <c r="D7" s="311" t="s">
        <v>222</v>
      </c>
      <c r="E7" s="312">
        <v>19272</v>
      </c>
      <c r="F7" s="244">
        <v>6765</v>
      </c>
      <c r="G7" s="307">
        <f t="shared" si="0"/>
        <v>0.351027397260274</v>
      </c>
    </row>
    <row r="8" spans="1:7" s="318" customFormat="1" ht="12.75">
      <c r="A8" s="315">
        <v>900</v>
      </c>
      <c r="B8" s="315"/>
      <c r="C8" s="315"/>
      <c r="D8" s="316" t="s">
        <v>61</v>
      </c>
      <c r="E8" s="317">
        <v>12100</v>
      </c>
      <c r="F8" s="317">
        <f>SUM(F9)</f>
        <v>6270.12</v>
      </c>
      <c r="G8" s="301">
        <f t="shared" si="0"/>
        <v>0.5181917355371901</v>
      </c>
    </row>
    <row r="9" spans="1:7" ht="12.75">
      <c r="A9" s="319"/>
      <c r="B9" s="320">
        <v>90013</v>
      </c>
      <c r="C9" s="206"/>
      <c r="D9" s="311" t="s">
        <v>137</v>
      </c>
      <c r="E9" s="312">
        <v>12100</v>
      </c>
      <c r="F9" s="244">
        <f>SUM(F10)</f>
        <v>6270.12</v>
      </c>
      <c r="G9" s="307">
        <f>F9/E9</f>
        <v>0.5181917355371901</v>
      </c>
    </row>
    <row r="10" spans="1:7" ht="12.75">
      <c r="A10" s="319"/>
      <c r="B10" s="321"/>
      <c r="C10" s="310">
        <v>2900</v>
      </c>
      <c r="D10" s="311" t="s">
        <v>221</v>
      </c>
      <c r="E10" s="312">
        <v>12100</v>
      </c>
      <c r="F10" s="244">
        <f>SUM(F13)</f>
        <v>6270.12</v>
      </c>
      <c r="G10" s="307">
        <f>F10/E10</f>
        <v>0.5181917355371901</v>
      </c>
    </row>
    <row r="11" spans="1:7" ht="12.75">
      <c r="A11" s="319"/>
      <c r="B11" s="321"/>
      <c r="C11" s="313"/>
      <c r="D11" s="311" t="s">
        <v>261</v>
      </c>
      <c r="E11" s="314"/>
      <c r="F11" s="244"/>
      <c r="G11" s="307"/>
    </row>
    <row r="12" spans="1:7" ht="12.75">
      <c r="A12" s="319"/>
      <c r="B12" s="321"/>
      <c r="C12" s="313"/>
      <c r="D12" s="311" t="s">
        <v>168</v>
      </c>
      <c r="E12" s="314"/>
      <c r="F12" s="244"/>
      <c r="G12" s="307"/>
    </row>
    <row r="13" spans="1:7" ht="12.75">
      <c r="A13" s="319"/>
      <c r="B13" s="322"/>
      <c r="C13" s="323"/>
      <c r="D13" s="311" t="s">
        <v>233</v>
      </c>
      <c r="E13" s="312">
        <v>12100</v>
      </c>
      <c r="F13" s="244">
        <v>6270.12</v>
      </c>
      <c r="G13" s="307">
        <f>F13/E13</f>
        <v>0.5181917355371901</v>
      </c>
    </row>
    <row r="14" spans="1:7" s="325" customFormat="1" ht="12.75">
      <c r="A14" s="324"/>
      <c r="B14" s="324"/>
      <c r="C14" s="324"/>
      <c r="D14" s="324" t="s">
        <v>160</v>
      </c>
      <c r="E14" s="317">
        <f>SUM(E8,E2)</f>
        <v>31372</v>
      </c>
      <c r="F14" s="317">
        <f>SUM(F8,F2)</f>
        <v>13035.119999999999</v>
      </c>
      <c r="G14" s="273">
        <f>F14/E14</f>
        <v>0.41550172128012236</v>
      </c>
    </row>
  </sheetData>
  <sheetProtection/>
  <mergeCells count="6">
    <mergeCell ref="A3:A7"/>
    <mergeCell ref="B3:B7"/>
    <mergeCell ref="C4:C7"/>
    <mergeCell ref="A9:A13"/>
    <mergeCell ref="B9:B13"/>
    <mergeCell ref="C10:C13"/>
  </mergeCells>
  <printOptions horizontalCentered="1"/>
  <pageMargins left="0.6299212598425197" right="0.4330708661417323" top="1.4566929133858268" bottom="0.984251968503937" header="0.5118110236220472" footer="0.5118110236220472"/>
  <pageSetup firstPageNumber="48" useFirstPageNumber="1" horizontalDpi="600" verticalDpi="600" orientation="landscape" paperSize="9" r:id="rId2"/>
  <headerFooter alignWithMargins="0">
    <oddHeader xml:space="preserve">&amp;L&amp;"Arial,Pogrubiony"BUDŻET GMINY PACZKÓW 
Informacja o przebiegu wykonania budżetu za I półrocze 2008r.&amp;R&amp;8Zał. nr 15
Wydatki na realizację zadań  wspólnych 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115" zoomScaleNormal="115" zoomScalePageLayoutView="0" workbookViewId="0" topLeftCell="A1">
      <selection activeCell="H58" sqref="H58"/>
    </sheetView>
  </sheetViews>
  <sheetFormatPr defaultColWidth="8.00390625" defaultRowHeight="12.75"/>
  <cols>
    <col min="1" max="1" width="5.57421875" style="4" bestFit="1" customWidth="1"/>
    <col min="2" max="2" width="8.8515625" style="4" bestFit="1" customWidth="1"/>
    <col min="3" max="3" width="64.57421875" style="4" customWidth="1"/>
    <col min="4" max="4" width="12.7109375" style="26" bestFit="1" customWidth="1"/>
    <col min="5" max="5" width="12.7109375" style="31" bestFit="1" customWidth="1"/>
    <col min="6" max="6" width="7.28125" style="37" bestFit="1" customWidth="1"/>
    <col min="7" max="16384" width="8.00390625" style="4" customWidth="1"/>
  </cols>
  <sheetData>
    <row r="1" spans="1:6" ht="12.75">
      <c r="A1" s="52" t="s">
        <v>32</v>
      </c>
      <c r="B1" s="52" t="s">
        <v>33</v>
      </c>
      <c r="C1" s="52" t="s">
        <v>34</v>
      </c>
      <c r="D1" s="53" t="s">
        <v>173</v>
      </c>
      <c r="E1" s="33" t="s">
        <v>239</v>
      </c>
      <c r="F1" s="32" t="s">
        <v>238</v>
      </c>
    </row>
    <row r="2" spans="1:6" ht="12.75">
      <c r="A2" s="56">
        <v>10</v>
      </c>
      <c r="B2" s="54"/>
      <c r="C2" s="57" t="s">
        <v>35</v>
      </c>
      <c r="D2" s="58">
        <v>153508</v>
      </c>
      <c r="E2" s="29">
        <f>SUM(E3)</f>
        <v>152692.78</v>
      </c>
      <c r="F2" s="35">
        <f>E2/D2</f>
        <v>0.994689397295255</v>
      </c>
    </row>
    <row r="3" spans="1:6" ht="12.75">
      <c r="A3" s="54"/>
      <c r="B3" s="59">
        <v>1095</v>
      </c>
      <c r="C3" s="60" t="s">
        <v>36</v>
      </c>
      <c r="D3" s="61">
        <v>153508</v>
      </c>
      <c r="E3" s="30">
        <v>152692.78</v>
      </c>
      <c r="F3" s="36">
        <f aca="true" t="shared" si="0" ref="F3:F19">E3/D3</f>
        <v>0.994689397295255</v>
      </c>
    </row>
    <row r="4" spans="1:6" ht="12.75">
      <c r="A4" s="62">
        <v>600</v>
      </c>
      <c r="B4" s="54"/>
      <c r="C4" s="57" t="s">
        <v>37</v>
      </c>
      <c r="D4" s="63">
        <v>1024923</v>
      </c>
      <c r="E4" s="29">
        <f>SUM(E5)</f>
        <v>678725.94</v>
      </c>
      <c r="F4" s="35">
        <f t="shared" si="0"/>
        <v>0.6622213961439054</v>
      </c>
    </row>
    <row r="5" spans="1:6" ht="12.75">
      <c r="A5" s="54"/>
      <c r="B5" s="64">
        <v>60016</v>
      </c>
      <c r="C5" s="60" t="s">
        <v>38</v>
      </c>
      <c r="D5" s="65">
        <v>1024923</v>
      </c>
      <c r="E5" s="30">
        <v>678725.94</v>
      </c>
      <c r="F5" s="36">
        <f t="shared" si="0"/>
        <v>0.6622213961439054</v>
      </c>
    </row>
    <row r="6" spans="1:6" s="34" customFormat="1" ht="12.75">
      <c r="A6" s="62">
        <v>700</v>
      </c>
      <c r="B6" s="54"/>
      <c r="C6" s="57" t="s">
        <v>39</v>
      </c>
      <c r="D6" s="63">
        <v>2499860</v>
      </c>
      <c r="E6" s="29">
        <f>SUM(E7)</f>
        <v>999334.19</v>
      </c>
      <c r="F6" s="35">
        <f t="shared" si="0"/>
        <v>0.399756062339491</v>
      </c>
    </row>
    <row r="7" spans="1:6" ht="12.75">
      <c r="A7" s="54"/>
      <c r="B7" s="64">
        <v>70005</v>
      </c>
      <c r="C7" s="60" t="s">
        <v>40</v>
      </c>
      <c r="D7" s="65">
        <v>2499860</v>
      </c>
      <c r="E7" s="30">
        <v>999334.19</v>
      </c>
      <c r="F7" s="36">
        <f t="shared" si="0"/>
        <v>0.399756062339491</v>
      </c>
    </row>
    <row r="8" spans="1:6" ht="12.75">
      <c r="A8" s="62">
        <v>750</v>
      </c>
      <c r="B8" s="54"/>
      <c r="C8" s="57" t="s">
        <v>41</v>
      </c>
      <c r="D8" s="58">
        <v>257052</v>
      </c>
      <c r="E8" s="29">
        <f>SUM(E9:E12)</f>
        <v>57838.399999999994</v>
      </c>
      <c r="F8" s="35">
        <f t="shared" si="0"/>
        <v>0.22500661344786266</v>
      </c>
    </row>
    <row r="9" spans="1:6" ht="12.75">
      <c r="A9" s="54"/>
      <c r="B9" s="64">
        <v>75011</v>
      </c>
      <c r="C9" s="60" t="s">
        <v>42</v>
      </c>
      <c r="D9" s="61">
        <v>101615</v>
      </c>
      <c r="E9" s="30">
        <v>50073.2</v>
      </c>
      <c r="F9" s="36">
        <f t="shared" si="0"/>
        <v>0.49277370466958614</v>
      </c>
    </row>
    <row r="10" spans="1:6" ht="12.75">
      <c r="A10" s="54"/>
      <c r="B10" s="64">
        <v>75023</v>
      </c>
      <c r="C10" s="60" t="s">
        <v>105</v>
      </c>
      <c r="D10" s="61">
        <v>147200</v>
      </c>
      <c r="E10" s="30">
        <v>-1714</v>
      </c>
      <c r="F10" s="36">
        <f t="shared" si="0"/>
        <v>-0.011644021739130435</v>
      </c>
    </row>
    <row r="11" spans="1:6" ht="12.75">
      <c r="A11" s="54"/>
      <c r="B11" s="64">
        <v>75075</v>
      </c>
      <c r="C11" s="60" t="s">
        <v>248</v>
      </c>
      <c r="D11" s="66">
        <v>147</v>
      </c>
      <c r="E11" s="30">
        <v>146.9</v>
      </c>
      <c r="F11" s="36">
        <f t="shared" si="0"/>
        <v>0.9993197278911565</v>
      </c>
    </row>
    <row r="12" spans="1:6" ht="12.75">
      <c r="A12" s="54"/>
      <c r="B12" s="64">
        <v>75095</v>
      </c>
      <c r="C12" s="60" t="s">
        <v>36</v>
      </c>
      <c r="D12" s="67">
        <v>8090</v>
      </c>
      <c r="E12" s="30">
        <v>9332.3</v>
      </c>
      <c r="F12" s="36">
        <f t="shared" si="0"/>
        <v>1.1535599505562422</v>
      </c>
    </row>
    <row r="13" spans="1:6" ht="12.75">
      <c r="A13" s="62">
        <v>751</v>
      </c>
      <c r="B13" s="54"/>
      <c r="C13" s="57" t="s">
        <v>174</v>
      </c>
      <c r="D13" s="68">
        <v>2023</v>
      </c>
      <c r="E13" s="29">
        <f>SUM(E15)</f>
        <v>1068</v>
      </c>
      <c r="F13" s="35">
        <f t="shared" si="0"/>
        <v>0.5279288185862581</v>
      </c>
    </row>
    <row r="14" spans="1:6" ht="12.75">
      <c r="A14" s="54"/>
      <c r="B14" s="54"/>
      <c r="C14" s="57" t="s">
        <v>175</v>
      </c>
      <c r="D14" s="55"/>
      <c r="E14" s="29"/>
      <c r="F14" s="35"/>
    </row>
    <row r="15" spans="1:6" ht="12.75">
      <c r="A15" s="54"/>
      <c r="B15" s="64">
        <v>75101</v>
      </c>
      <c r="C15" s="60" t="s">
        <v>176</v>
      </c>
      <c r="D15" s="67">
        <v>2023</v>
      </c>
      <c r="E15" s="30">
        <v>1068</v>
      </c>
      <c r="F15" s="36">
        <f t="shared" si="0"/>
        <v>0.5279288185862581</v>
      </c>
    </row>
    <row r="16" spans="1:6" ht="12.75">
      <c r="A16" s="62">
        <v>754</v>
      </c>
      <c r="B16" s="54"/>
      <c r="C16" s="57" t="s">
        <v>43</v>
      </c>
      <c r="D16" s="68">
        <v>6000</v>
      </c>
      <c r="E16" s="29">
        <f>SUM(E17:E18)</f>
        <v>5901.15</v>
      </c>
      <c r="F16" s="35">
        <f t="shared" si="0"/>
        <v>0.983525</v>
      </c>
    </row>
    <row r="17" spans="1:6" ht="12.75">
      <c r="A17" s="54"/>
      <c r="B17" s="64">
        <v>75414</v>
      </c>
      <c r="C17" s="60" t="s">
        <v>44</v>
      </c>
      <c r="D17" s="67">
        <v>1000</v>
      </c>
      <c r="E17" s="30">
        <v>0</v>
      </c>
      <c r="F17" s="36">
        <f t="shared" si="0"/>
        <v>0</v>
      </c>
    </row>
    <row r="18" spans="1:6" ht="12.75">
      <c r="A18" s="54"/>
      <c r="B18" s="64">
        <v>75416</v>
      </c>
      <c r="C18" s="60" t="s">
        <v>45</v>
      </c>
      <c r="D18" s="67">
        <v>5000</v>
      </c>
      <c r="E18" s="30">
        <v>5901.15</v>
      </c>
      <c r="F18" s="36">
        <f t="shared" si="0"/>
        <v>1.18023</v>
      </c>
    </row>
    <row r="19" spans="1:6" ht="12.75">
      <c r="A19" s="62">
        <v>756</v>
      </c>
      <c r="B19" s="54"/>
      <c r="C19" s="57" t="s">
        <v>177</v>
      </c>
      <c r="D19" s="63">
        <v>8568392</v>
      </c>
      <c r="E19" s="29">
        <f>SUM(E22:E31)</f>
        <v>4607633.38</v>
      </c>
      <c r="F19" s="35">
        <f t="shared" si="0"/>
        <v>0.5377477337638147</v>
      </c>
    </row>
    <row r="20" spans="1:6" ht="12.75">
      <c r="A20" s="54"/>
      <c r="B20" s="54"/>
      <c r="C20" s="57" t="s">
        <v>178</v>
      </c>
      <c r="D20" s="55"/>
      <c r="E20" s="30"/>
      <c r="F20" s="36"/>
    </row>
    <row r="21" spans="1:6" ht="12.75">
      <c r="A21" s="47"/>
      <c r="B21" s="47"/>
      <c r="C21" s="57" t="s">
        <v>179</v>
      </c>
      <c r="D21" s="49"/>
      <c r="E21" s="29"/>
      <c r="F21" s="35"/>
    </row>
    <row r="22" spans="1:6" ht="12.75">
      <c r="A22" s="54"/>
      <c r="B22" s="64">
        <v>75601</v>
      </c>
      <c r="C22" s="60" t="s">
        <v>46</v>
      </c>
      <c r="D22" s="67">
        <v>9000</v>
      </c>
      <c r="E22" s="30">
        <v>8987.31</v>
      </c>
      <c r="F22" s="36">
        <f>E22/D22</f>
        <v>0.99859</v>
      </c>
    </row>
    <row r="23" spans="1:6" ht="12.75">
      <c r="A23" s="54"/>
      <c r="B23" s="64">
        <v>75615</v>
      </c>
      <c r="C23" s="60" t="s">
        <v>180</v>
      </c>
      <c r="D23" s="65">
        <v>2833705</v>
      </c>
      <c r="E23" s="30">
        <v>1504263.53</v>
      </c>
      <c r="F23" s="36">
        <f>E23/D23</f>
        <v>0.53084690537653</v>
      </c>
    </row>
    <row r="24" spans="1:6" ht="12.75">
      <c r="A24" s="54"/>
      <c r="B24" s="54"/>
      <c r="C24" s="60" t="s">
        <v>181</v>
      </c>
      <c r="D24" s="55"/>
      <c r="E24" s="30"/>
      <c r="F24" s="36"/>
    </row>
    <row r="25" spans="1:6" ht="12.75">
      <c r="A25" s="47"/>
      <c r="B25" s="47"/>
      <c r="C25" s="60" t="s">
        <v>182</v>
      </c>
      <c r="D25" s="49"/>
      <c r="E25" s="30"/>
      <c r="F25" s="36"/>
    </row>
    <row r="26" spans="1:6" ht="12.75">
      <c r="A26" s="54"/>
      <c r="B26" s="64">
        <v>75616</v>
      </c>
      <c r="C26" s="60" t="s">
        <v>262</v>
      </c>
      <c r="D26" s="65">
        <v>1664687</v>
      </c>
      <c r="E26" s="30">
        <v>1002113.38</v>
      </c>
      <c r="F26" s="36">
        <f>E26/D26</f>
        <v>0.6019830634828048</v>
      </c>
    </row>
    <row r="27" spans="1:6" ht="12.75">
      <c r="A27" s="54"/>
      <c r="B27" s="54"/>
      <c r="C27" s="60" t="s">
        <v>263</v>
      </c>
      <c r="D27" s="55"/>
      <c r="E27" s="30"/>
      <c r="F27" s="36"/>
    </row>
    <row r="28" spans="1:6" ht="12.75">
      <c r="A28" s="47"/>
      <c r="B28" s="47"/>
      <c r="C28" s="60" t="s">
        <v>264</v>
      </c>
      <c r="D28" s="49"/>
      <c r="E28" s="30"/>
      <c r="F28" s="36"/>
    </row>
    <row r="29" spans="1:6" ht="12.75">
      <c r="A29" s="54"/>
      <c r="B29" s="64">
        <v>75618</v>
      </c>
      <c r="C29" s="60" t="s">
        <v>183</v>
      </c>
      <c r="D29" s="61">
        <v>361000</v>
      </c>
      <c r="E29" s="30">
        <v>184779.57</v>
      </c>
      <c r="F29" s="36">
        <f>E29/D29</f>
        <v>0.5118547645429363</v>
      </c>
    </row>
    <row r="30" spans="1:6" ht="12.75">
      <c r="A30" s="54"/>
      <c r="B30" s="54"/>
      <c r="C30" s="60" t="s">
        <v>184</v>
      </c>
      <c r="D30" s="55"/>
      <c r="E30" s="30"/>
      <c r="F30" s="36"/>
    </row>
    <row r="31" spans="1:6" ht="12.75">
      <c r="A31" s="54"/>
      <c r="B31" s="64">
        <v>75621</v>
      </c>
      <c r="C31" s="60" t="s">
        <v>47</v>
      </c>
      <c r="D31" s="65">
        <v>3700000</v>
      </c>
      <c r="E31" s="30">
        <v>1907489.59</v>
      </c>
      <c r="F31" s="36">
        <f aca="true" t="shared" si="1" ref="F31:F49">E31/D31</f>
        <v>0.515537727027027</v>
      </c>
    </row>
    <row r="32" spans="1:6" ht="12.75">
      <c r="A32" s="62">
        <v>758</v>
      </c>
      <c r="B32" s="54"/>
      <c r="C32" s="57" t="s">
        <v>48</v>
      </c>
      <c r="D32" s="69">
        <v>10570870</v>
      </c>
      <c r="E32" s="29">
        <f>SUM(E33:E37)</f>
        <v>6131963.91</v>
      </c>
      <c r="F32" s="35">
        <f t="shared" si="1"/>
        <v>0.5800812903762889</v>
      </c>
    </row>
    <row r="33" spans="1:6" ht="12.75">
      <c r="A33" s="54"/>
      <c r="B33" s="64">
        <v>75801</v>
      </c>
      <c r="C33" s="60" t="s">
        <v>265</v>
      </c>
      <c r="D33" s="65">
        <v>7115616</v>
      </c>
      <c r="E33" s="30">
        <v>4378840</v>
      </c>
      <c r="F33" s="36">
        <f t="shared" si="1"/>
        <v>0.6153845289009413</v>
      </c>
    </row>
    <row r="34" spans="1:6" ht="12.75">
      <c r="A34" s="54"/>
      <c r="B34" s="54"/>
      <c r="C34" s="60" t="s">
        <v>266</v>
      </c>
      <c r="D34" s="55"/>
      <c r="E34" s="27"/>
      <c r="F34" s="35"/>
    </row>
    <row r="35" spans="1:6" ht="12.75">
      <c r="A35" s="54"/>
      <c r="B35" s="64">
        <v>75807</v>
      </c>
      <c r="C35" s="60" t="s">
        <v>49</v>
      </c>
      <c r="D35" s="65">
        <v>3361992</v>
      </c>
      <c r="E35" s="30">
        <v>1680996</v>
      </c>
      <c r="F35" s="36">
        <f t="shared" si="1"/>
        <v>0.5</v>
      </c>
    </row>
    <row r="36" spans="1:6" ht="12.75">
      <c r="A36" s="54"/>
      <c r="B36" s="64">
        <v>75814</v>
      </c>
      <c r="C36" s="60" t="s">
        <v>240</v>
      </c>
      <c r="D36" s="70">
        <v>28809</v>
      </c>
      <c r="E36" s="30">
        <v>39901.91</v>
      </c>
      <c r="F36" s="36">
        <f t="shared" si="1"/>
        <v>1.385050157936756</v>
      </c>
    </row>
    <row r="37" spans="1:6" ht="12.75">
      <c r="A37" s="54"/>
      <c r="B37" s="64">
        <v>75831</v>
      </c>
      <c r="C37" s="60" t="s">
        <v>50</v>
      </c>
      <c r="D37" s="70">
        <v>64453</v>
      </c>
      <c r="E37" s="30">
        <v>32226</v>
      </c>
      <c r="F37" s="36">
        <f t="shared" si="1"/>
        <v>0.4999922424091974</v>
      </c>
    </row>
    <row r="38" spans="1:6" ht="12.75">
      <c r="A38" s="62">
        <v>801</v>
      </c>
      <c r="B38" s="54"/>
      <c r="C38" s="57" t="s">
        <v>52</v>
      </c>
      <c r="D38" s="58">
        <v>673880</v>
      </c>
      <c r="E38" s="29">
        <f>SUM(E39:E42)</f>
        <v>532251.99</v>
      </c>
      <c r="F38" s="35">
        <f t="shared" si="1"/>
        <v>0.7898320027304564</v>
      </c>
    </row>
    <row r="39" spans="1:6" ht="12.75">
      <c r="A39" s="54"/>
      <c r="B39" s="64">
        <v>80101</v>
      </c>
      <c r="C39" s="60" t="s">
        <v>53</v>
      </c>
      <c r="D39" s="61">
        <v>179350</v>
      </c>
      <c r="E39" s="28">
        <v>130358.74</v>
      </c>
      <c r="F39" s="36">
        <f t="shared" si="1"/>
        <v>0.7268399219403402</v>
      </c>
    </row>
    <row r="40" spans="1:6" ht="12.75">
      <c r="A40" s="54"/>
      <c r="B40" s="64">
        <v>80104</v>
      </c>
      <c r="C40" s="60" t="s">
        <v>185</v>
      </c>
      <c r="D40" s="61">
        <v>250000</v>
      </c>
      <c r="E40" s="30">
        <v>168390.75</v>
      </c>
      <c r="F40" s="36">
        <f t="shared" si="1"/>
        <v>0.673563</v>
      </c>
    </row>
    <row r="41" spans="1:6" ht="12.75">
      <c r="A41" s="54"/>
      <c r="B41" s="64">
        <v>80110</v>
      </c>
      <c r="C41" s="60" t="s">
        <v>54</v>
      </c>
      <c r="D41" s="70">
        <v>22800</v>
      </c>
      <c r="E41" s="30">
        <v>11772.5</v>
      </c>
      <c r="F41" s="36">
        <f t="shared" si="1"/>
        <v>0.5163377192982456</v>
      </c>
    </row>
    <row r="42" spans="1:6" ht="12.75">
      <c r="A42" s="54"/>
      <c r="B42" s="64">
        <v>80195</v>
      </c>
      <c r="C42" s="60" t="s">
        <v>36</v>
      </c>
      <c r="D42" s="61">
        <v>221730</v>
      </c>
      <c r="E42" s="30">
        <v>221730</v>
      </c>
      <c r="F42" s="36">
        <f t="shared" si="1"/>
        <v>1</v>
      </c>
    </row>
    <row r="43" spans="1:6" ht="12.75">
      <c r="A43" s="62">
        <v>851</v>
      </c>
      <c r="B43" s="54"/>
      <c r="C43" s="57" t="s">
        <v>56</v>
      </c>
      <c r="D43" s="58">
        <v>143200</v>
      </c>
      <c r="E43" s="29">
        <f>SUM(E44:E45)</f>
        <v>123030.02</v>
      </c>
      <c r="F43" s="35">
        <f t="shared" si="1"/>
        <v>0.8591481843575419</v>
      </c>
    </row>
    <row r="44" spans="1:6" ht="12.75">
      <c r="A44" s="54"/>
      <c r="B44" s="64">
        <v>85154</v>
      </c>
      <c r="C44" s="60" t="s">
        <v>57</v>
      </c>
      <c r="D44" s="61">
        <v>143000</v>
      </c>
      <c r="E44" s="28">
        <v>122830.02</v>
      </c>
      <c r="F44" s="36">
        <f t="shared" si="1"/>
        <v>0.8589511888111888</v>
      </c>
    </row>
    <row r="45" spans="1:6" ht="12.75">
      <c r="A45" s="54"/>
      <c r="B45" s="64">
        <v>85195</v>
      </c>
      <c r="C45" s="60" t="s">
        <v>36</v>
      </c>
      <c r="D45" s="66">
        <v>200</v>
      </c>
      <c r="E45" s="30">
        <v>200</v>
      </c>
      <c r="F45" s="36">
        <f t="shared" si="1"/>
        <v>1</v>
      </c>
    </row>
    <row r="46" spans="1:6" ht="12.75">
      <c r="A46" s="62">
        <v>852</v>
      </c>
      <c r="B46" s="54"/>
      <c r="C46" s="57" t="s">
        <v>58</v>
      </c>
      <c r="D46" s="63">
        <v>5225121</v>
      </c>
      <c r="E46" s="29">
        <f>SUM(E47:E56)</f>
        <v>2229013.81</v>
      </c>
      <c r="F46" s="35">
        <f t="shared" si="1"/>
        <v>0.42659563481879176</v>
      </c>
    </row>
    <row r="47" spans="1:6" ht="12.75">
      <c r="A47" s="54"/>
      <c r="B47" s="64">
        <v>85212</v>
      </c>
      <c r="C47" s="60" t="s">
        <v>267</v>
      </c>
      <c r="D47" s="65">
        <v>3779200</v>
      </c>
      <c r="E47" s="28">
        <v>1703164.84</v>
      </c>
      <c r="F47" s="36">
        <f t="shared" si="1"/>
        <v>0.4506680884843353</v>
      </c>
    </row>
    <row r="48" spans="1:6" ht="12.75">
      <c r="A48" s="54"/>
      <c r="B48" s="54"/>
      <c r="C48" s="60" t="s">
        <v>268</v>
      </c>
      <c r="D48" s="55"/>
      <c r="E48" s="30"/>
      <c r="F48" s="36"/>
    </row>
    <row r="49" spans="1:6" ht="12.75">
      <c r="A49" s="54"/>
      <c r="B49" s="64">
        <v>85213</v>
      </c>
      <c r="C49" s="60" t="s">
        <v>269</v>
      </c>
      <c r="D49" s="70">
        <v>30000</v>
      </c>
      <c r="E49" s="30">
        <v>7700</v>
      </c>
      <c r="F49" s="36">
        <f t="shared" si="1"/>
        <v>0.25666666666666665</v>
      </c>
    </row>
    <row r="50" spans="1:6" ht="12.75">
      <c r="A50" s="54"/>
      <c r="B50" s="54"/>
      <c r="C50" s="60" t="s">
        <v>270</v>
      </c>
      <c r="D50" s="55"/>
      <c r="E50" s="30"/>
      <c r="F50" s="36"/>
    </row>
    <row r="51" spans="1:6" ht="12.75">
      <c r="A51" s="47"/>
      <c r="B51" s="47"/>
      <c r="C51" s="60" t="s">
        <v>271</v>
      </c>
      <c r="D51" s="49"/>
      <c r="E51" s="30"/>
      <c r="F51" s="36"/>
    </row>
    <row r="52" spans="1:6" ht="12.75">
      <c r="A52" s="54"/>
      <c r="B52" s="64">
        <v>85214</v>
      </c>
      <c r="C52" s="60" t="s">
        <v>272</v>
      </c>
      <c r="D52" s="65">
        <v>1075300</v>
      </c>
      <c r="E52" s="30">
        <v>343400</v>
      </c>
      <c r="F52" s="36">
        <f>E52/D52</f>
        <v>0.31935273877057563</v>
      </c>
    </row>
    <row r="53" spans="1:6" ht="12.75">
      <c r="A53" s="54"/>
      <c r="B53" s="54"/>
      <c r="C53" s="60" t="s">
        <v>273</v>
      </c>
      <c r="D53" s="55"/>
      <c r="E53" s="30"/>
      <c r="F53" s="36"/>
    </row>
    <row r="54" spans="1:6" ht="12.75">
      <c r="A54" s="54"/>
      <c r="B54" s="64">
        <v>85219</v>
      </c>
      <c r="C54" s="60" t="s">
        <v>59</v>
      </c>
      <c r="D54" s="61">
        <v>166000</v>
      </c>
      <c r="E54" s="30">
        <v>92715.45</v>
      </c>
      <c r="F54" s="36">
        <f aca="true" t="shared" si="2" ref="F54:F67">E54/D54</f>
        <v>0.5585268072289157</v>
      </c>
    </row>
    <row r="55" spans="1:6" ht="12.75">
      <c r="A55" s="54"/>
      <c r="B55" s="64">
        <v>85228</v>
      </c>
      <c r="C55" s="60" t="s">
        <v>60</v>
      </c>
      <c r="D55" s="70">
        <v>22000</v>
      </c>
      <c r="E55" s="30">
        <v>15033.52</v>
      </c>
      <c r="F55" s="36">
        <f t="shared" si="2"/>
        <v>0.6833418181818182</v>
      </c>
    </row>
    <row r="56" spans="1:6" s="34" customFormat="1" ht="12.75">
      <c r="A56" s="54"/>
      <c r="B56" s="64">
        <v>85295</v>
      </c>
      <c r="C56" s="60" t="s">
        <v>36</v>
      </c>
      <c r="D56" s="61">
        <v>152621</v>
      </c>
      <c r="E56" s="28">
        <v>67000</v>
      </c>
      <c r="F56" s="36">
        <f t="shared" si="2"/>
        <v>0.43899594420164983</v>
      </c>
    </row>
    <row r="57" spans="1:6" ht="12.75">
      <c r="A57" s="62">
        <v>853</v>
      </c>
      <c r="B57" s="54"/>
      <c r="C57" s="57" t="s">
        <v>252</v>
      </c>
      <c r="D57" s="71">
        <v>18500</v>
      </c>
      <c r="E57" s="29">
        <f>SUM(E58)</f>
        <v>18500</v>
      </c>
      <c r="F57" s="35">
        <f t="shared" si="2"/>
        <v>1</v>
      </c>
    </row>
    <row r="58" spans="1:6" ht="12.75">
      <c r="A58" s="54"/>
      <c r="B58" s="64">
        <v>85395</v>
      </c>
      <c r="C58" s="60" t="s">
        <v>36</v>
      </c>
      <c r="D58" s="70">
        <v>18500</v>
      </c>
      <c r="E58" s="28">
        <v>18500</v>
      </c>
      <c r="F58" s="36">
        <f t="shared" si="2"/>
        <v>1</v>
      </c>
    </row>
    <row r="59" spans="1:6" ht="12.75">
      <c r="A59" s="62">
        <v>854</v>
      </c>
      <c r="B59" s="54"/>
      <c r="C59" s="57" t="s">
        <v>129</v>
      </c>
      <c r="D59" s="58">
        <v>245672</v>
      </c>
      <c r="E59" s="29">
        <f>SUM(E60)</f>
        <v>245672</v>
      </c>
      <c r="F59" s="35">
        <f t="shared" si="2"/>
        <v>1</v>
      </c>
    </row>
    <row r="60" spans="1:6" ht="12.75">
      <c r="A60" s="54"/>
      <c r="B60" s="64">
        <v>85415</v>
      </c>
      <c r="C60" s="60" t="s">
        <v>130</v>
      </c>
      <c r="D60" s="61">
        <v>245672</v>
      </c>
      <c r="E60" s="30">
        <v>245672</v>
      </c>
      <c r="F60" s="36">
        <f t="shared" si="2"/>
        <v>1</v>
      </c>
    </row>
    <row r="61" spans="1:6" ht="12.75">
      <c r="A61" s="62">
        <v>900</v>
      </c>
      <c r="B61" s="54"/>
      <c r="C61" s="57" t="s">
        <v>61</v>
      </c>
      <c r="D61" s="68">
        <v>2430</v>
      </c>
      <c r="E61" s="27">
        <f>SUM(E62:E64)</f>
        <v>3133.32</v>
      </c>
      <c r="F61" s="35">
        <f t="shared" si="2"/>
        <v>1.2894320987654322</v>
      </c>
    </row>
    <row r="62" spans="1:6" ht="12.75">
      <c r="A62" s="54"/>
      <c r="B62" s="64">
        <v>90020</v>
      </c>
      <c r="C62" s="60" t="s">
        <v>274</v>
      </c>
      <c r="D62" s="66">
        <v>830</v>
      </c>
      <c r="E62" s="30">
        <v>1520.4</v>
      </c>
      <c r="F62" s="36">
        <f t="shared" si="2"/>
        <v>1.8318072289156628</v>
      </c>
    </row>
    <row r="63" spans="1:6" ht="12.75">
      <c r="A63" s="54"/>
      <c r="B63" s="54"/>
      <c r="C63" s="60" t="s">
        <v>275</v>
      </c>
      <c r="D63" s="73"/>
      <c r="E63" s="74"/>
      <c r="F63" s="75"/>
    </row>
    <row r="64" spans="1:6" ht="12.75">
      <c r="A64" s="54"/>
      <c r="B64" s="64">
        <v>90095</v>
      </c>
      <c r="C64" s="60" t="s">
        <v>36</v>
      </c>
      <c r="D64" s="67">
        <v>1600</v>
      </c>
      <c r="E64" s="76">
        <v>1612.92</v>
      </c>
      <c r="F64" s="77">
        <f t="shared" si="2"/>
        <v>1.008075</v>
      </c>
    </row>
    <row r="65" spans="1:6" ht="12.75">
      <c r="A65" s="62">
        <v>926</v>
      </c>
      <c r="B65" s="54"/>
      <c r="C65" s="57" t="s">
        <v>145</v>
      </c>
      <c r="D65" s="71">
        <v>80743</v>
      </c>
      <c r="E65" s="50">
        <f>SUM(E66)</f>
        <v>80742.29</v>
      </c>
      <c r="F65" s="51">
        <f t="shared" si="2"/>
        <v>0.9999912066680702</v>
      </c>
    </row>
    <row r="66" spans="1:6" ht="12.75">
      <c r="A66" s="54"/>
      <c r="B66" s="64">
        <v>92605</v>
      </c>
      <c r="C66" s="60" t="s">
        <v>147</v>
      </c>
      <c r="D66" s="70">
        <v>80743</v>
      </c>
      <c r="E66" s="48">
        <v>80742.29</v>
      </c>
      <c r="F66" s="77">
        <f t="shared" si="2"/>
        <v>0.9999912066680702</v>
      </c>
    </row>
    <row r="67" spans="1:6" ht="12.75">
      <c r="A67" s="47"/>
      <c r="B67" s="47"/>
      <c r="C67" s="72" t="s">
        <v>160</v>
      </c>
      <c r="D67" s="69">
        <v>29472174</v>
      </c>
      <c r="E67" s="50">
        <f>SUM(E65,E61,E59,E57,E46,E43,E38,E32,E19,E16,E13,E8,E6,E4,E2)</f>
        <v>15867501.179999998</v>
      </c>
      <c r="F67" s="51">
        <f t="shared" si="2"/>
        <v>0.5383892338583505</v>
      </c>
    </row>
  </sheetData>
  <sheetProtection/>
  <printOptions horizontalCentered="1"/>
  <pageMargins left="0.6299212598425197" right="0.4724409448818898" top="1.1811023622047245" bottom="0.984251968503937" header="0.5118110236220472" footer="0.5118110236220472"/>
  <pageSetup firstPageNumber="2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2008r. &amp;R&amp;8Zał. nr 2
Wykonanie dochodów wg
działów i rozdziałów klasyfikacji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3"/>
  <sheetViews>
    <sheetView showGridLines="0" zoomScalePageLayoutView="0" workbookViewId="0" topLeftCell="A40">
      <selection activeCell="F32" sqref="F32"/>
    </sheetView>
  </sheetViews>
  <sheetFormatPr defaultColWidth="8.00390625" defaultRowHeight="12.75"/>
  <cols>
    <col min="1" max="1" width="5.57421875" style="5" bestFit="1" customWidth="1"/>
    <col min="2" max="3" width="8.8515625" style="5" bestFit="1" customWidth="1"/>
    <col min="4" max="4" width="68.140625" style="4" bestFit="1" customWidth="1"/>
    <col min="5" max="5" width="15.00390625" style="98" bestFit="1" customWidth="1"/>
    <col min="6" max="6" width="15.00390625" style="98" customWidth="1"/>
    <col min="7" max="7" width="9.8515625" style="37" customWidth="1"/>
    <col min="8" max="16384" width="8.00390625" style="4" customWidth="1"/>
  </cols>
  <sheetData>
    <row r="1" spans="1:7" s="5" customFormat="1" ht="12.75">
      <c r="A1" s="52" t="s">
        <v>32</v>
      </c>
      <c r="B1" s="52" t="s">
        <v>33</v>
      </c>
      <c r="C1" s="52" t="s">
        <v>62</v>
      </c>
      <c r="D1" s="52" t="s">
        <v>34</v>
      </c>
      <c r="E1" s="87" t="s">
        <v>173</v>
      </c>
      <c r="F1" s="88" t="s">
        <v>239</v>
      </c>
      <c r="G1" s="32" t="s">
        <v>238</v>
      </c>
    </row>
    <row r="2" spans="1:7" ht="12.75">
      <c r="A2" s="78">
        <v>10</v>
      </c>
      <c r="B2" s="79"/>
      <c r="C2" s="79"/>
      <c r="D2" s="57" t="s">
        <v>35</v>
      </c>
      <c r="E2" s="89">
        <v>153508</v>
      </c>
      <c r="F2" s="90">
        <f>SUM(F3)</f>
        <v>152692.78</v>
      </c>
      <c r="G2" s="35">
        <f>F2/E2</f>
        <v>0.994689397295255</v>
      </c>
    </row>
    <row r="3" spans="1:7" ht="12.75">
      <c r="A3" s="79"/>
      <c r="B3" s="80">
        <v>1095</v>
      </c>
      <c r="C3" s="79"/>
      <c r="D3" s="60" t="s">
        <v>36</v>
      </c>
      <c r="E3" s="91">
        <v>153508</v>
      </c>
      <c r="F3" s="92">
        <f>SUM(F4:F7)</f>
        <v>152692.78</v>
      </c>
      <c r="G3" s="36">
        <f>F3/E3</f>
        <v>0.994689397295255</v>
      </c>
    </row>
    <row r="4" spans="1:7" ht="12.75">
      <c r="A4" s="79"/>
      <c r="B4" s="79"/>
      <c r="C4" s="79"/>
      <c r="D4" s="60" t="s">
        <v>276</v>
      </c>
      <c r="E4" s="91">
        <v>153508</v>
      </c>
      <c r="F4" s="92">
        <f>SUM(F5,F8)</f>
        <v>152692.78</v>
      </c>
      <c r="G4" s="36">
        <f>F4/E4</f>
        <v>0.994689397295255</v>
      </c>
    </row>
    <row r="5" spans="1:7" ht="12.75">
      <c r="A5" s="79"/>
      <c r="B5" s="79"/>
      <c r="C5" s="81">
        <v>750</v>
      </c>
      <c r="D5" s="60" t="s">
        <v>186</v>
      </c>
      <c r="E5" s="91">
        <v>785</v>
      </c>
      <c r="F5" s="92">
        <v>0</v>
      </c>
      <c r="G5" s="36">
        <f>F5/E5</f>
        <v>0</v>
      </c>
    </row>
    <row r="6" spans="1:7" ht="12.75">
      <c r="A6" s="79"/>
      <c r="B6" s="79"/>
      <c r="C6" s="79"/>
      <c r="D6" s="60" t="s">
        <v>187</v>
      </c>
      <c r="E6" s="93"/>
      <c r="F6" s="92"/>
      <c r="G6" s="36"/>
    </row>
    <row r="7" spans="1:7" ht="12.75">
      <c r="A7" s="82"/>
      <c r="B7" s="82"/>
      <c r="C7" s="82"/>
      <c r="D7" s="60" t="s">
        <v>188</v>
      </c>
      <c r="E7" s="94"/>
      <c r="F7" s="92"/>
      <c r="G7" s="36"/>
    </row>
    <row r="8" spans="1:7" ht="12.75">
      <c r="A8" s="79"/>
      <c r="B8" s="79"/>
      <c r="C8" s="83">
        <v>2010</v>
      </c>
      <c r="D8" s="60" t="s">
        <v>277</v>
      </c>
      <c r="E8" s="91">
        <v>152723</v>
      </c>
      <c r="F8" s="92">
        <v>152692.78</v>
      </c>
      <c r="G8" s="36">
        <f>F8/E8</f>
        <v>0.999802125416604</v>
      </c>
    </row>
    <row r="9" spans="1:7" ht="12.75">
      <c r="A9" s="79"/>
      <c r="B9" s="79"/>
      <c r="C9" s="79"/>
      <c r="D9" s="60" t="s">
        <v>278</v>
      </c>
      <c r="E9" s="93"/>
      <c r="F9" s="92"/>
      <c r="G9" s="36"/>
    </row>
    <row r="10" spans="1:7" ht="12.75">
      <c r="A10" s="82"/>
      <c r="B10" s="82"/>
      <c r="C10" s="82"/>
      <c r="D10" s="60" t="s">
        <v>279</v>
      </c>
      <c r="E10" s="94"/>
      <c r="F10" s="90"/>
      <c r="G10" s="35"/>
    </row>
    <row r="11" spans="1:7" ht="12.75">
      <c r="A11" s="84">
        <v>600</v>
      </c>
      <c r="B11" s="79"/>
      <c r="C11" s="79"/>
      <c r="D11" s="57" t="s">
        <v>37</v>
      </c>
      <c r="E11" s="89">
        <v>1024923</v>
      </c>
      <c r="F11" s="90">
        <f>SUM(F12)</f>
        <v>678725.94</v>
      </c>
      <c r="G11" s="35">
        <f aca="true" t="shared" si="0" ref="G11:G16">F11/E11</f>
        <v>0.6622213961439054</v>
      </c>
    </row>
    <row r="12" spans="1:7" ht="12.75">
      <c r="A12" s="79"/>
      <c r="B12" s="85">
        <v>60016</v>
      </c>
      <c r="C12" s="79"/>
      <c r="D12" s="60" t="s">
        <v>38</v>
      </c>
      <c r="E12" s="91">
        <v>1024923</v>
      </c>
      <c r="F12" s="92">
        <f>SUM(F13,F15)</f>
        <v>678725.94</v>
      </c>
      <c r="G12" s="36">
        <f t="shared" si="0"/>
        <v>0.6622213961439054</v>
      </c>
    </row>
    <row r="13" spans="1:7" ht="12.75">
      <c r="A13" s="79"/>
      <c r="B13" s="79"/>
      <c r="C13" s="79"/>
      <c r="D13" s="60" t="s">
        <v>276</v>
      </c>
      <c r="E13" s="91">
        <v>10500</v>
      </c>
      <c r="F13" s="92">
        <f>SUM(F14)</f>
        <v>3945.02</v>
      </c>
      <c r="G13" s="36">
        <f t="shared" si="0"/>
        <v>0.3757161904761905</v>
      </c>
    </row>
    <row r="14" spans="1:7" ht="12.75">
      <c r="A14" s="79"/>
      <c r="B14" s="79"/>
      <c r="C14" s="81">
        <v>690</v>
      </c>
      <c r="D14" s="60" t="s">
        <v>63</v>
      </c>
      <c r="E14" s="91">
        <v>10500</v>
      </c>
      <c r="F14" s="92">
        <v>3945.02</v>
      </c>
      <c r="G14" s="36">
        <f t="shared" si="0"/>
        <v>0.3757161904761905</v>
      </c>
    </row>
    <row r="15" spans="1:7" ht="12.75">
      <c r="A15" s="79"/>
      <c r="B15" s="79"/>
      <c r="C15" s="79"/>
      <c r="D15" s="60" t="s">
        <v>280</v>
      </c>
      <c r="E15" s="91">
        <v>1014423</v>
      </c>
      <c r="F15" s="92">
        <f>SUM(F16,F19)</f>
        <v>674780.9199999999</v>
      </c>
      <c r="G15" s="36">
        <f t="shared" si="0"/>
        <v>0.6651869289241272</v>
      </c>
    </row>
    <row r="16" spans="1:7" ht="12.75">
      <c r="A16" s="79"/>
      <c r="B16" s="79"/>
      <c r="C16" s="83">
        <v>6298</v>
      </c>
      <c r="D16" s="60" t="s">
        <v>189</v>
      </c>
      <c r="E16" s="91">
        <v>895071</v>
      </c>
      <c r="F16" s="92">
        <v>555429.69</v>
      </c>
      <c r="G16" s="36">
        <f t="shared" si="0"/>
        <v>0.6205426050000502</v>
      </c>
    </row>
    <row r="17" spans="1:7" ht="12.75">
      <c r="A17" s="79"/>
      <c r="B17" s="79"/>
      <c r="C17" s="79"/>
      <c r="D17" s="60" t="s">
        <v>190</v>
      </c>
      <c r="E17" s="93"/>
      <c r="F17" s="92"/>
      <c r="G17" s="36"/>
    </row>
    <row r="18" spans="1:7" s="34" customFormat="1" ht="12.75">
      <c r="A18" s="82"/>
      <c r="B18" s="82"/>
      <c r="C18" s="82"/>
      <c r="D18" s="60" t="s">
        <v>191</v>
      </c>
      <c r="E18" s="94"/>
      <c r="F18" s="90"/>
      <c r="G18" s="35"/>
    </row>
    <row r="19" spans="1:7" ht="12.75">
      <c r="A19" s="79"/>
      <c r="B19" s="79"/>
      <c r="C19" s="83">
        <v>6339</v>
      </c>
      <c r="D19" s="60" t="s">
        <v>192</v>
      </c>
      <c r="E19" s="91">
        <v>119352</v>
      </c>
      <c r="F19" s="92">
        <v>119351.23</v>
      </c>
      <c r="G19" s="36">
        <f>F19/E19</f>
        <v>0.9999935484952074</v>
      </c>
    </row>
    <row r="20" spans="1:7" ht="12.75">
      <c r="A20" s="79"/>
      <c r="B20" s="79"/>
      <c r="C20" s="79"/>
      <c r="D20" s="60" t="s">
        <v>193</v>
      </c>
      <c r="E20" s="93"/>
      <c r="F20" s="92"/>
      <c r="G20" s="36"/>
    </row>
    <row r="21" spans="1:7" ht="12.75">
      <c r="A21" s="84">
        <v>700</v>
      </c>
      <c r="B21" s="79"/>
      <c r="C21" s="79"/>
      <c r="D21" s="57" t="s">
        <v>39</v>
      </c>
      <c r="E21" s="89">
        <v>2499860</v>
      </c>
      <c r="F21" s="90">
        <f>SUM(F22)</f>
        <v>999334.1900000001</v>
      </c>
      <c r="G21" s="35">
        <f>F21/E21</f>
        <v>0.399756062339491</v>
      </c>
    </row>
    <row r="22" spans="1:7" ht="12.75">
      <c r="A22" s="79"/>
      <c r="B22" s="85">
        <v>70005</v>
      </c>
      <c r="C22" s="79"/>
      <c r="D22" s="60" t="s">
        <v>40</v>
      </c>
      <c r="E22" s="91">
        <v>2499860</v>
      </c>
      <c r="F22" s="92">
        <f>SUM(F23,F34)</f>
        <v>999334.1900000001</v>
      </c>
      <c r="G22" s="36">
        <f>F22/E22</f>
        <v>0.399756062339491</v>
      </c>
    </row>
    <row r="23" spans="1:7" ht="12.75">
      <c r="A23" s="79"/>
      <c r="B23" s="79"/>
      <c r="C23" s="79"/>
      <c r="D23" s="60" t="s">
        <v>276</v>
      </c>
      <c r="E23" s="91">
        <v>1449860</v>
      </c>
      <c r="F23" s="92">
        <f>SUM(F24,F26,F28,F31,F32,F33)</f>
        <v>571740.7200000001</v>
      </c>
      <c r="G23" s="36">
        <f>F23/E23</f>
        <v>0.3943420192294429</v>
      </c>
    </row>
    <row r="24" spans="1:7" ht="12.75">
      <c r="A24" s="79"/>
      <c r="B24" s="79"/>
      <c r="C24" s="81">
        <v>470</v>
      </c>
      <c r="D24" s="60" t="s">
        <v>194</v>
      </c>
      <c r="E24" s="91">
        <v>113200</v>
      </c>
      <c r="F24" s="92">
        <v>104768.3</v>
      </c>
      <c r="G24" s="36">
        <f>F24/E24</f>
        <v>0.9255150176678445</v>
      </c>
    </row>
    <row r="25" spans="1:7" ht="12.75">
      <c r="A25" s="79"/>
      <c r="B25" s="79"/>
      <c r="C25" s="79"/>
      <c r="D25" s="60" t="s">
        <v>195</v>
      </c>
      <c r="E25" s="93"/>
      <c r="F25" s="92"/>
      <c r="G25" s="36"/>
    </row>
    <row r="26" spans="1:7" ht="12.75">
      <c r="A26" s="79"/>
      <c r="B26" s="79"/>
      <c r="C26" s="81">
        <v>490</v>
      </c>
      <c r="D26" s="60" t="s">
        <v>196</v>
      </c>
      <c r="E26" s="91">
        <v>10500</v>
      </c>
      <c r="F26" s="92">
        <v>1358.4</v>
      </c>
      <c r="G26" s="36">
        <f>F26/E26</f>
        <v>0.12937142857142858</v>
      </c>
    </row>
    <row r="27" spans="1:7" ht="12.75">
      <c r="A27" s="79"/>
      <c r="B27" s="79"/>
      <c r="C27" s="79"/>
      <c r="D27" s="60" t="s">
        <v>197</v>
      </c>
      <c r="E27" s="93"/>
      <c r="F27" s="92"/>
      <c r="G27" s="36"/>
    </row>
    <row r="28" spans="1:7" ht="12.75">
      <c r="A28" s="79"/>
      <c r="B28" s="79"/>
      <c r="C28" s="81">
        <v>750</v>
      </c>
      <c r="D28" s="60" t="s">
        <v>186</v>
      </c>
      <c r="E28" s="91">
        <v>1299410</v>
      </c>
      <c r="F28" s="92">
        <v>449239.71</v>
      </c>
      <c r="G28" s="36">
        <f>F28/E28</f>
        <v>0.34572591406869274</v>
      </c>
    </row>
    <row r="29" spans="1:7" ht="12.75">
      <c r="A29" s="79"/>
      <c r="B29" s="79"/>
      <c r="C29" s="79"/>
      <c r="D29" s="60" t="s">
        <v>187</v>
      </c>
      <c r="E29" s="93"/>
      <c r="F29" s="92"/>
      <c r="G29" s="36"/>
    </row>
    <row r="30" spans="1:7" ht="12.75">
      <c r="A30" s="82"/>
      <c r="B30" s="82"/>
      <c r="C30" s="82"/>
      <c r="D30" s="60" t="s">
        <v>188</v>
      </c>
      <c r="E30" s="94"/>
      <c r="F30" s="92"/>
      <c r="G30" s="36"/>
    </row>
    <row r="31" spans="1:7" ht="12.75">
      <c r="A31" s="79"/>
      <c r="B31" s="79"/>
      <c r="C31" s="81">
        <v>830</v>
      </c>
      <c r="D31" s="60" t="s">
        <v>64</v>
      </c>
      <c r="E31" s="91">
        <v>20000</v>
      </c>
      <c r="F31" s="92">
        <v>10825.66</v>
      </c>
      <c r="G31" s="36">
        <f>F31/E31</f>
        <v>0.541283</v>
      </c>
    </row>
    <row r="32" spans="1:7" ht="12.75">
      <c r="A32" s="79"/>
      <c r="B32" s="79"/>
      <c r="C32" s="81">
        <v>920</v>
      </c>
      <c r="D32" s="60" t="s">
        <v>65</v>
      </c>
      <c r="E32" s="91">
        <v>5000</v>
      </c>
      <c r="F32" s="92">
        <v>3798.65</v>
      </c>
      <c r="G32" s="36">
        <f>F32/E32</f>
        <v>0.75973</v>
      </c>
    </row>
    <row r="33" spans="1:7" ht="12.75">
      <c r="A33" s="79"/>
      <c r="B33" s="79"/>
      <c r="C33" s="81">
        <v>970</v>
      </c>
      <c r="D33" s="60" t="s">
        <v>79</v>
      </c>
      <c r="E33" s="91">
        <v>1750</v>
      </c>
      <c r="F33" s="92">
        <v>1750</v>
      </c>
      <c r="G33" s="36">
        <f>F33/E33</f>
        <v>1</v>
      </c>
    </row>
    <row r="34" spans="1:7" ht="12.75">
      <c r="A34" s="79"/>
      <c r="B34" s="79"/>
      <c r="C34" s="79"/>
      <c r="D34" s="60" t="s">
        <v>280</v>
      </c>
      <c r="E34" s="91">
        <v>1050000</v>
      </c>
      <c r="F34" s="92">
        <f>SUM(F35)</f>
        <v>427593.47</v>
      </c>
      <c r="G34" s="36">
        <f>F34/E34</f>
        <v>0.4072318761904762</v>
      </c>
    </row>
    <row r="35" spans="1:7" ht="12.75">
      <c r="A35" s="79"/>
      <c r="B35" s="79"/>
      <c r="C35" s="81">
        <v>770</v>
      </c>
      <c r="D35" s="60" t="s">
        <v>281</v>
      </c>
      <c r="E35" s="91">
        <v>1050000</v>
      </c>
      <c r="F35" s="92">
        <v>427593.47</v>
      </c>
      <c r="G35" s="36">
        <f>F35/E35</f>
        <v>0.4072318761904762</v>
      </c>
    </row>
    <row r="36" spans="1:7" ht="12.75">
      <c r="A36" s="79"/>
      <c r="B36" s="79"/>
      <c r="C36" s="79"/>
      <c r="D36" s="60" t="s">
        <v>282</v>
      </c>
      <c r="E36" s="93"/>
      <c r="F36" s="92"/>
      <c r="G36" s="36"/>
    </row>
    <row r="37" spans="1:7" ht="12.75">
      <c r="A37" s="84">
        <v>750</v>
      </c>
      <c r="B37" s="79"/>
      <c r="C37" s="79"/>
      <c r="D37" s="57" t="s">
        <v>41</v>
      </c>
      <c r="E37" s="89">
        <v>257052</v>
      </c>
      <c r="F37" s="90">
        <f>SUM(F38,F44,F51,F54)</f>
        <v>57838.399999999994</v>
      </c>
      <c r="G37" s="35">
        <f>F37/E37</f>
        <v>0.22500661344786266</v>
      </c>
    </row>
    <row r="38" spans="1:7" ht="12.75">
      <c r="A38" s="79"/>
      <c r="B38" s="85">
        <v>75011</v>
      </c>
      <c r="C38" s="79"/>
      <c r="D38" s="60" t="s">
        <v>42</v>
      </c>
      <c r="E38" s="91">
        <v>101615</v>
      </c>
      <c r="F38" s="92">
        <f>SUM(F39)</f>
        <v>50073.2</v>
      </c>
      <c r="G38" s="36">
        <f>F38/E38</f>
        <v>0.49277370466958614</v>
      </c>
    </row>
    <row r="39" spans="1:7" ht="12.75">
      <c r="A39" s="79"/>
      <c r="B39" s="79"/>
      <c r="C39" s="79"/>
      <c r="D39" s="60" t="s">
        <v>276</v>
      </c>
      <c r="E39" s="91">
        <v>101615</v>
      </c>
      <c r="F39" s="92">
        <f>SUM(F40:F41)</f>
        <v>50073.2</v>
      </c>
      <c r="G39" s="36">
        <f>F39/E39</f>
        <v>0.49277370466958614</v>
      </c>
    </row>
    <row r="40" spans="1:7" ht="12.75">
      <c r="A40" s="79"/>
      <c r="B40" s="79"/>
      <c r="C40" s="81">
        <v>970</v>
      </c>
      <c r="D40" s="60" t="s">
        <v>79</v>
      </c>
      <c r="E40" s="91">
        <v>3500</v>
      </c>
      <c r="F40" s="92">
        <v>1017.2</v>
      </c>
      <c r="G40" s="36">
        <f>F40/E40</f>
        <v>0.29062857142857146</v>
      </c>
    </row>
    <row r="41" spans="1:7" ht="12.75">
      <c r="A41" s="79"/>
      <c r="B41" s="79"/>
      <c r="C41" s="83">
        <v>2010</v>
      </c>
      <c r="D41" s="60" t="s">
        <v>277</v>
      </c>
      <c r="E41" s="91">
        <v>98115</v>
      </c>
      <c r="F41" s="92">
        <v>49056</v>
      </c>
      <c r="G41" s="36">
        <f>F41/E41</f>
        <v>0.4999847118177649</v>
      </c>
    </row>
    <row r="42" spans="1:7" ht="12.75">
      <c r="A42" s="79"/>
      <c r="B42" s="79"/>
      <c r="C42" s="79"/>
      <c r="D42" s="60" t="s">
        <v>278</v>
      </c>
      <c r="E42" s="93"/>
      <c r="F42" s="92"/>
      <c r="G42" s="36"/>
    </row>
    <row r="43" spans="1:7" ht="12.75">
      <c r="A43" s="82"/>
      <c r="B43" s="82"/>
      <c r="C43" s="82"/>
      <c r="D43" s="60" t="s">
        <v>279</v>
      </c>
      <c r="E43" s="94"/>
      <c r="F43" s="92"/>
      <c r="G43" s="36"/>
    </row>
    <row r="44" spans="1:7" ht="12.75">
      <c r="A44" s="79"/>
      <c r="B44" s="85">
        <v>75023</v>
      </c>
      <c r="C44" s="79"/>
      <c r="D44" s="60" t="s">
        <v>105</v>
      </c>
      <c r="E44" s="91">
        <v>147200</v>
      </c>
      <c r="F44" s="92">
        <f>SUM(F45)</f>
        <v>-1714</v>
      </c>
      <c r="G44" s="36">
        <f>F44/E44</f>
        <v>-0.011644021739130435</v>
      </c>
    </row>
    <row r="45" spans="1:7" ht="12.75">
      <c r="A45" s="79"/>
      <c r="B45" s="79"/>
      <c r="C45" s="79"/>
      <c r="D45" s="60" t="s">
        <v>276</v>
      </c>
      <c r="E45" s="91">
        <v>147200</v>
      </c>
      <c r="F45" s="92">
        <f>SUM(F46,F49,F50)</f>
        <v>-1714</v>
      </c>
      <c r="G45" s="36">
        <f>F45/E45</f>
        <v>-0.011644021739130435</v>
      </c>
    </row>
    <row r="46" spans="1:7" ht="12.75">
      <c r="A46" s="79"/>
      <c r="B46" s="79"/>
      <c r="C46" s="81">
        <v>750</v>
      </c>
      <c r="D46" s="60" t="s">
        <v>186</v>
      </c>
      <c r="E46" s="91">
        <v>146000</v>
      </c>
      <c r="F46" s="92">
        <v>0</v>
      </c>
      <c r="G46" s="36">
        <f>F46/E46</f>
        <v>0</v>
      </c>
    </row>
    <row r="47" spans="1:7" ht="12.75">
      <c r="A47" s="79"/>
      <c r="B47" s="79"/>
      <c r="C47" s="79"/>
      <c r="D47" s="60" t="s">
        <v>187</v>
      </c>
      <c r="E47" s="93"/>
      <c r="F47" s="92"/>
      <c r="G47" s="36"/>
    </row>
    <row r="48" spans="1:7" ht="12.75">
      <c r="A48" s="82"/>
      <c r="B48" s="82"/>
      <c r="C48" s="82"/>
      <c r="D48" s="60" t="s">
        <v>188</v>
      </c>
      <c r="E48" s="94"/>
      <c r="F48" s="92"/>
      <c r="G48" s="36"/>
    </row>
    <row r="49" spans="1:7" ht="12.75">
      <c r="A49" s="82"/>
      <c r="B49" s="82"/>
      <c r="C49" s="81">
        <v>840</v>
      </c>
      <c r="D49" s="60" t="s">
        <v>81</v>
      </c>
      <c r="E49" s="94">
        <v>0</v>
      </c>
      <c r="F49" s="92">
        <v>-2914</v>
      </c>
      <c r="G49" s="36" t="s">
        <v>171</v>
      </c>
    </row>
    <row r="50" spans="1:7" ht="12.75">
      <c r="A50" s="79"/>
      <c r="B50" s="79"/>
      <c r="C50" s="81">
        <v>970</v>
      </c>
      <c r="D50" s="60" t="s">
        <v>79</v>
      </c>
      <c r="E50" s="91">
        <v>1200</v>
      </c>
      <c r="F50" s="92">
        <v>1200</v>
      </c>
      <c r="G50" s="36">
        <f aca="true" t="shared" si="1" ref="G50:G56">F50/E50</f>
        <v>1</v>
      </c>
    </row>
    <row r="51" spans="1:7" ht="12.75">
      <c r="A51" s="79"/>
      <c r="B51" s="85">
        <v>75075</v>
      </c>
      <c r="C51" s="79"/>
      <c r="D51" s="60" t="s">
        <v>248</v>
      </c>
      <c r="E51" s="91">
        <v>147</v>
      </c>
      <c r="F51" s="92">
        <f>SUM(F52)</f>
        <v>146.9</v>
      </c>
      <c r="G51" s="36">
        <f t="shared" si="1"/>
        <v>0.9993197278911565</v>
      </c>
    </row>
    <row r="52" spans="1:7" ht="12.75">
      <c r="A52" s="79"/>
      <c r="B52" s="79"/>
      <c r="C52" s="79"/>
      <c r="D52" s="60" t="s">
        <v>276</v>
      </c>
      <c r="E52" s="91">
        <v>147</v>
      </c>
      <c r="F52" s="92">
        <f>SUM(F53)</f>
        <v>146.9</v>
      </c>
      <c r="G52" s="36">
        <f t="shared" si="1"/>
        <v>0.9993197278911565</v>
      </c>
    </row>
    <row r="53" spans="1:7" ht="12.75">
      <c r="A53" s="79"/>
      <c r="B53" s="79"/>
      <c r="C53" s="81">
        <v>840</v>
      </c>
      <c r="D53" s="60" t="s">
        <v>81</v>
      </c>
      <c r="E53" s="91">
        <v>147</v>
      </c>
      <c r="F53" s="92">
        <v>146.9</v>
      </c>
      <c r="G53" s="36">
        <f t="shared" si="1"/>
        <v>0.9993197278911565</v>
      </c>
    </row>
    <row r="54" spans="1:7" ht="12.75">
      <c r="A54" s="79"/>
      <c r="B54" s="85">
        <v>75095</v>
      </c>
      <c r="C54" s="79"/>
      <c r="D54" s="60" t="s">
        <v>36</v>
      </c>
      <c r="E54" s="91">
        <v>8090</v>
      </c>
      <c r="F54" s="92">
        <f>SUM(F55)</f>
        <v>9332.3</v>
      </c>
      <c r="G54" s="36">
        <f t="shared" si="1"/>
        <v>1.1535599505562422</v>
      </c>
    </row>
    <row r="55" spans="1:7" ht="12.75">
      <c r="A55" s="79"/>
      <c r="B55" s="79"/>
      <c r="C55" s="79"/>
      <c r="D55" s="60" t="s">
        <v>276</v>
      </c>
      <c r="E55" s="91">
        <v>8090</v>
      </c>
      <c r="F55" s="92">
        <f>SUM(F56)</f>
        <v>9332.3</v>
      </c>
      <c r="G55" s="36">
        <f t="shared" si="1"/>
        <v>1.1535599505562422</v>
      </c>
    </row>
    <row r="56" spans="1:7" ht="12.75">
      <c r="A56" s="79"/>
      <c r="B56" s="79"/>
      <c r="C56" s="81">
        <v>970</v>
      </c>
      <c r="D56" s="60" t="s">
        <v>79</v>
      </c>
      <c r="E56" s="91">
        <v>8090</v>
      </c>
      <c r="F56" s="92">
        <v>9332.3</v>
      </c>
      <c r="G56" s="36">
        <f t="shared" si="1"/>
        <v>1.1535599505562422</v>
      </c>
    </row>
    <row r="57" spans="1:7" ht="12.75">
      <c r="A57" s="84">
        <v>751</v>
      </c>
      <c r="B57" s="79"/>
      <c r="C57" s="79"/>
      <c r="D57" s="57" t="s">
        <v>174</v>
      </c>
      <c r="E57" s="89">
        <v>2023</v>
      </c>
      <c r="F57" s="90">
        <f>SUM(F59)</f>
        <v>1068</v>
      </c>
      <c r="G57" s="35">
        <f>F57/E57</f>
        <v>0.5279288185862581</v>
      </c>
    </row>
    <row r="58" spans="1:7" ht="12.75">
      <c r="A58" s="79"/>
      <c r="B58" s="79"/>
      <c r="C58" s="79"/>
      <c r="D58" s="57" t="s">
        <v>175</v>
      </c>
      <c r="E58" s="93"/>
      <c r="F58" s="92"/>
      <c r="G58" s="36"/>
    </row>
    <row r="59" spans="1:7" ht="12.75">
      <c r="A59" s="79"/>
      <c r="B59" s="85">
        <v>75101</v>
      </c>
      <c r="C59" s="79"/>
      <c r="D59" s="60" t="s">
        <v>176</v>
      </c>
      <c r="E59" s="91">
        <v>2023</v>
      </c>
      <c r="F59" s="92">
        <f>SUM(F60)</f>
        <v>1068</v>
      </c>
      <c r="G59" s="36">
        <f>F59/E59</f>
        <v>0.5279288185862581</v>
      </c>
    </row>
    <row r="60" spans="1:7" ht="12.75">
      <c r="A60" s="79"/>
      <c r="B60" s="79"/>
      <c r="C60" s="79"/>
      <c r="D60" s="60" t="s">
        <v>276</v>
      </c>
      <c r="E60" s="91">
        <v>2023</v>
      </c>
      <c r="F60" s="92">
        <f>SUM(F61)</f>
        <v>1068</v>
      </c>
      <c r="G60" s="36">
        <f>F60/E60</f>
        <v>0.5279288185862581</v>
      </c>
    </row>
    <row r="61" spans="1:7" ht="12.75">
      <c r="A61" s="79"/>
      <c r="B61" s="79"/>
      <c r="C61" s="83">
        <v>2010</v>
      </c>
      <c r="D61" s="60" t="s">
        <v>277</v>
      </c>
      <c r="E61" s="91">
        <v>2023</v>
      </c>
      <c r="F61" s="92">
        <v>1068</v>
      </c>
      <c r="G61" s="36">
        <f>F61/E61</f>
        <v>0.5279288185862581</v>
      </c>
    </row>
    <row r="62" spans="1:7" ht="12.75">
      <c r="A62" s="79"/>
      <c r="B62" s="79"/>
      <c r="C62" s="79"/>
      <c r="D62" s="60" t="s">
        <v>278</v>
      </c>
      <c r="E62" s="93"/>
      <c r="F62" s="92"/>
      <c r="G62" s="36"/>
    </row>
    <row r="63" spans="1:7" ht="12.75">
      <c r="A63" s="82"/>
      <c r="B63" s="82"/>
      <c r="C63" s="82"/>
      <c r="D63" s="60" t="s">
        <v>279</v>
      </c>
      <c r="E63" s="94"/>
      <c r="F63" s="92"/>
      <c r="G63" s="36"/>
    </row>
    <row r="64" spans="1:7" ht="12.75">
      <c r="A64" s="84">
        <v>754</v>
      </c>
      <c r="B64" s="79"/>
      <c r="C64" s="79"/>
      <c r="D64" s="57" t="s">
        <v>43</v>
      </c>
      <c r="E64" s="89">
        <v>6000</v>
      </c>
      <c r="F64" s="90">
        <f>SUM(F65,F70)</f>
        <v>5901.15</v>
      </c>
      <c r="G64" s="35">
        <f>F64/E64</f>
        <v>0.983525</v>
      </c>
    </row>
    <row r="65" spans="1:7" ht="12.75">
      <c r="A65" s="79"/>
      <c r="B65" s="85">
        <v>75414</v>
      </c>
      <c r="C65" s="79"/>
      <c r="D65" s="60" t="s">
        <v>44</v>
      </c>
      <c r="E65" s="91">
        <v>1000</v>
      </c>
      <c r="F65" s="92">
        <f>SUM(F66)</f>
        <v>0</v>
      </c>
      <c r="G65" s="36">
        <f>F65/E65</f>
        <v>0</v>
      </c>
    </row>
    <row r="66" spans="1:7" ht="12.75">
      <c r="A66" s="79"/>
      <c r="B66" s="79"/>
      <c r="C66" s="79"/>
      <c r="D66" s="60" t="s">
        <v>276</v>
      </c>
      <c r="E66" s="91">
        <v>1000</v>
      </c>
      <c r="F66" s="92">
        <f>SUM(F67)</f>
        <v>0</v>
      </c>
      <c r="G66" s="36">
        <f>F66/E66</f>
        <v>0</v>
      </c>
    </row>
    <row r="67" spans="1:7" ht="12.75">
      <c r="A67" s="79"/>
      <c r="B67" s="79"/>
      <c r="C67" s="83">
        <v>2010</v>
      </c>
      <c r="D67" s="60" t="s">
        <v>277</v>
      </c>
      <c r="E67" s="91">
        <v>1000</v>
      </c>
      <c r="F67" s="92">
        <v>0</v>
      </c>
      <c r="G67" s="36">
        <f>F67/E67</f>
        <v>0</v>
      </c>
    </row>
    <row r="68" spans="1:7" ht="12.75">
      <c r="A68" s="79"/>
      <c r="B68" s="79"/>
      <c r="C68" s="79"/>
      <c r="D68" s="60" t="s">
        <v>278</v>
      </c>
      <c r="E68" s="93"/>
      <c r="F68" s="92"/>
      <c r="G68" s="36"/>
    </row>
    <row r="69" spans="1:7" ht="12.75">
      <c r="A69" s="82"/>
      <c r="B69" s="82"/>
      <c r="C69" s="82"/>
      <c r="D69" s="60" t="s">
        <v>279</v>
      </c>
      <c r="E69" s="94"/>
      <c r="F69" s="92"/>
      <c r="G69" s="36"/>
    </row>
    <row r="70" spans="1:7" ht="12.75">
      <c r="A70" s="79"/>
      <c r="B70" s="85">
        <v>75416</v>
      </c>
      <c r="C70" s="79"/>
      <c r="D70" s="60" t="s">
        <v>45</v>
      </c>
      <c r="E70" s="91">
        <v>5000</v>
      </c>
      <c r="F70" s="92">
        <f>SUM(F71)</f>
        <v>5901.15</v>
      </c>
      <c r="G70" s="36">
        <f>F70/E70</f>
        <v>1.18023</v>
      </c>
    </row>
    <row r="71" spans="1:7" ht="12.75">
      <c r="A71" s="79"/>
      <c r="B71" s="79"/>
      <c r="C71" s="79"/>
      <c r="D71" s="60" t="s">
        <v>276</v>
      </c>
      <c r="E71" s="91">
        <v>5000</v>
      </c>
      <c r="F71" s="92">
        <f>SUM(F72)</f>
        <v>5901.15</v>
      </c>
      <c r="G71" s="36">
        <f>F71/E71</f>
        <v>1.18023</v>
      </c>
    </row>
    <row r="72" spans="1:7" ht="12.75">
      <c r="A72" s="79"/>
      <c r="B72" s="79"/>
      <c r="C72" s="81">
        <v>570</v>
      </c>
      <c r="D72" s="60" t="s">
        <v>199</v>
      </c>
      <c r="E72" s="91">
        <v>5000</v>
      </c>
      <c r="F72" s="92">
        <v>5901.15</v>
      </c>
      <c r="G72" s="36">
        <f>F72/E72</f>
        <v>1.18023</v>
      </c>
    </row>
    <row r="73" spans="1:7" ht="12.75">
      <c r="A73" s="84">
        <v>756</v>
      </c>
      <c r="B73" s="79"/>
      <c r="C73" s="79"/>
      <c r="D73" s="57" t="s">
        <v>177</v>
      </c>
      <c r="E73" s="89">
        <v>8568392</v>
      </c>
      <c r="F73" s="90">
        <f>SUM(F76,F81,F93,F107,F115)</f>
        <v>4607633.38</v>
      </c>
      <c r="G73" s="35">
        <f>F73/E73</f>
        <v>0.5377477337638147</v>
      </c>
    </row>
    <row r="74" spans="1:7" ht="12.75">
      <c r="A74" s="79"/>
      <c r="B74" s="79"/>
      <c r="C74" s="79"/>
      <c r="D74" s="57" t="s">
        <v>178</v>
      </c>
      <c r="E74" s="93"/>
      <c r="F74" s="92"/>
      <c r="G74" s="36"/>
    </row>
    <row r="75" spans="1:7" ht="12.75">
      <c r="A75" s="82"/>
      <c r="B75" s="82"/>
      <c r="C75" s="82"/>
      <c r="D75" s="57" t="s">
        <v>179</v>
      </c>
      <c r="E75" s="94"/>
      <c r="F75" s="92"/>
      <c r="G75" s="36"/>
    </row>
    <row r="76" spans="1:7" ht="12.75">
      <c r="A76" s="79"/>
      <c r="B76" s="85">
        <v>75601</v>
      </c>
      <c r="C76" s="79"/>
      <c r="D76" s="60" t="s">
        <v>46</v>
      </c>
      <c r="E76" s="91">
        <v>9000</v>
      </c>
      <c r="F76" s="92">
        <f>SUM(F77)</f>
        <v>8987.31</v>
      </c>
      <c r="G76" s="36">
        <f>F76/E76</f>
        <v>0.99859</v>
      </c>
    </row>
    <row r="77" spans="1:7" ht="12.75">
      <c r="A77" s="79"/>
      <c r="B77" s="79"/>
      <c r="C77" s="79"/>
      <c r="D77" s="60" t="s">
        <v>276</v>
      </c>
      <c r="E77" s="91">
        <v>9000</v>
      </c>
      <c r="F77" s="92">
        <f>SUM(F78,F80)</f>
        <v>8987.31</v>
      </c>
      <c r="G77" s="36">
        <f>F77/E77</f>
        <v>0.99859</v>
      </c>
    </row>
    <row r="78" spans="1:7" ht="12.75">
      <c r="A78" s="79"/>
      <c r="B78" s="79"/>
      <c r="C78" s="81">
        <v>350</v>
      </c>
      <c r="D78" s="60" t="s">
        <v>200</v>
      </c>
      <c r="E78" s="91">
        <v>7500</v>
      </c>
      <c r="F78" s="92">
        <v>7952.54</v>
      </c>
      <c r="G78" s="36">
        <f>F78/E78</f>
        <v>1.0603386666666668</v>
      </c>
    </row>
    <row r="79" spans="1:7" ht="12.75">
      <c r="A79" s="79"/>
      <c r="B79" s="79"/>
      <c r="C79" s="79"/>
      <c r="D79" s="60" t="s">
        <v>201</v>
      </c>
      <c r="E79" s="93"/>
      <c r="F79" s="92"/>
      <c r="G79" s="36"/>
    </row>
    <row r="80" spans="1:7" ht="12.75">
      <c r="A80" s="79"/>
      <c r="B80" s="79"/>
      <c r="C80" s="81">
        <v>910</v>
      </c>
      <c r="D80" s="60" t="s">
        <v>66</v>
      </c>
      <c r="E80" s="91">
        <v>1500</v>
      </c>
      <c r="F80" s="92">
        <v>1034.77</v>
      </c>
      <c r="G80" s="36">
        <f>F80/E80</f>
        <v>0.6898466666666666</v>
      </c>
    </row>
    <row r="81" spans="1:7" ht="12.75">
      <c r="A81" s="79"/>
      <c r="B81" s="85">
        <v>75615</v>
      </c>
      <c r="C81" s="79"/>
      <c r="D81" s="60" t="s">
        <v>180</v>
      </c>
      <c r="E81" s="91">
        <v>2833705</v>
      </c>
      <c r="F81" s="92">
        <f>SUM(F84)</f>
        <v>1504263.53</v>
      </c>
      <c r="G81" s="36">
        <f>F81/E81</f>
        <v>0.53084690537653</v>
      </c>
    </row>
    <row r="82" spans="1:7" ht="12.75">
      <c r="A82" s="79"/>
      <c r="B82" s="79"/>
      <c r="C82" s="79"/>
      <c r="D82" s="60" t="s">
        <v>181</v>
      </c>
      <c r="E82" s="93"/>
      <c r="F82" s="92"/>
      <c r="G82" s="36"/>
    </row>
    <row r="83" spans="1:7" ht="12.75">
      <c r="A83" s="82"/>
      <c r="B83" s="82"/>
      <c r="C83" s="82"/>
      <c r="D83" s="60" t="s">
        <v>182</v>
      </c>
      <c r="E83" s="94"/>
      <c r="F83" s="92"/>
      <c r="G83" s="36"/>
    </row>
    <row r="84" spans="1:7" ht="12.75">
      <c r="A84" s="79"/>
      <c r="B84" s="79"/>
      <c r="C84" s="79"/>
      <c r="D84" s="60" t="s">
        <v>276</v>
      </c>
      <c r="E84" s="91">
        <v>2833705</v>
      </c>
      <c r="F84" s="92">
        <f>SUM(F85:F92)</f>
        <v>1504263.53</v>
      </c>
      <c r="G84" s="36">
        <f aca="true" t="shared" si="2" ref="G84:G93">F84/E84</f>
        <v>0.53084690537653</v>
      </c>
    </row>
    <row r="85" spans="1:7" ht="12.75">
      <c r="A85" s="79"/>
      <c r="B85" s="79"/>
      <c r="C85" s="81">
        <v>310</v>
      </c>
      <c r="D85" s="60" t="s">
        <v>67</v>
      </c>
      <c r="E85" s="91">
        <v>2282725</v>
      </c>
      <c r="F85" s="92">
        <v>1232822.76</v>
      </c>
      <c r="G85" s="36">
        <f t="shared" si="2"/>
        <v>0.5400662629094612</v>
      </c>
    </row>
    <row r="86" spans="1:7" ht="12.75">
      <c r="A86" s="79"/>
      <c r="B86" s="79"/>
      <c r="C86" s="81">
        <v>320</v>
      </c>
      <c r="D86" s="60" t="s">
        <v>68</v>
      </c>
      <c r="E86" s="91">
        <v>479800</v>
      </c>
      <c r="F86" s="92">
        <v>242523.95</v>
      </c>
      <c r="G86" s="36">
        <f t="shared" si="2"/>
        <v>0.5054688411838266</v>
      </c>
    </row>
    <row r="87" spans="1:7" ht="12.75">
      <c r="A87" s="79"/>
      <c r="B87" s="79"/>
      <c r="C87" s="81">
        <v>330</v>
      </c>
      <c r="D87" s="60" t="s">
        <v>69</v>
      </c>
      <c r="E87" s="91">
        <v>1680</v>
      </c>
      <c r="F87" s="92">
        <v>1686</v>
      </c>
      <c r="G87" s="36">
        <f t="shared" si="2"/>
        <v>1.0035714285714286</v>
      </c>
    </row>
    <row r="88" spans="1:7" ht="12.75">
      <c r="A88" s="79"/>
      <c r="B88" s="79"/>
      <c r="C88" s="81">
        <v>340</v>
      </c>
      <c r="D88" s="60" t="s">
        <v>70</v>
      </c>
      <c r="E88" s="91">
        <v>20000</v>
      </c>
      <c r="F88" s="92">
        <v>11202</v>
      </c>
      <c r="G88" s="36">
        <f t="shared" si="2"/>
        <v>0.5601</v>
      </c>
    </row>
    <row r="89" spans="1:7" ht="12.75">
      <c r="A89" s="79"/>
      <c r="B89" s="79"/>
      <c r="C89" s="81">
        <v>500</v>
      </c>
      <c r="D89" s="60" t="s">
        <v>71</v>
      </c>
      <c r="E89" s="91">
        <v>9000</v>
      </c>
      <c r="F89" s="92">
        <v>1038</v>
      </c>
      <c r="G89" s="36">
        <f t="shared" si="2"/>
        <v>0.11533333333333333</v>
      </c>
    </row>
    <row r="90" spans="1:7" ht="12.75">
      <c r="A90" s="79"/>
      <c r="B90" s="79"/>
      <c r="C90" s="81">
        <v>910</v>
      </c>
      <c r="D90" s="60" t="s">
        <v>66</v>
      </c>
      <c r="E90" s="91">
        <v>35000</v>
      </c>
      <c r="F90" s="92">
        <v>9978.82</v>
      </c>
      <c r="G90" s="36">
        <f t="shared" si="2"/>
        <v>0.28510914285714284</v>
      </c>
    </row>
    <row r="91" spans="1:7" ht="12.75">
      <c r="A91" s="79"/>
      <c r="B91" s="79"/>
      <c r="C91" s="81">
        <v>920</v>
      </c>
      <c r="D91" s="60" t="s">
        <v>65</v>
      </c>
      <c r="E91" s="91">
        <v>4500</v>
      </c>
      <c r="F91" s="92">
        <v>3989</v>
      </c>
      <c r="G91" s="36">
        <f t="shared" si="2"/>
        <v>0.8864444444444445</v>
      </c>
    </row>
    <row r="92" spans="1:7" ht="12.75">
      <c r="A92" s="79"/>
      <c r="B92" s="79"/>
      <c r="C92" s="83">
        <v>2680</v>
      </c>
      <c r="D92" s="60" t="s">
        <v>242</v>
      </c>
      <c r="E92" s="91">
        <v>1000</v>
      </c>
      <c r="F92" s="92">
        <v>1023</v>
      </c>
      <c r="G92" s="36">
        <f t="shared" si="2"/>
        <v>1.023</v>
      </c>
    </row>
    <row r="93" spans="1:7" ht="12.75">
      <c r="A93" s="79"/>
      <c r="B93" s="85">
        <v>75616</v>
      </c>
      <c r="C93" s="79"/>
      <c r="D93" s="60" t="s">
        <v>262</v>
      </c>
      <c r="E93" s="91">
        <v>1664687</v>
      </c>
      <c r="F93" s="92">
        <f>SUM(F96)</f>
        <v>1002113.38</v>
      </c>
      <c r="G93" s="36">
        <f t="shared" si="2"/>
        <v>0.6019830634828048</v>
      </c>
    </row>
    <row r="94" spans="1:7" ht="12.75">
      <c r="A94" s="79"/>
      <c r="B94" s="79"/>
      <c r="C94" s="79"/>
      <c r="D94" s="60" t="s">
        <v>263</v>
      </c>
      <c r="E94" s="93"/>
      <c r="F94" s="92"/>
      <c r="G94" s="36"/>
    </row>
    <row r="95" spans="1:7" ht="12.75">
      <c r="A95" s="82"/>
      <c r="B95" s="82"/>
      <c r="C95" s="82"/>
      <c r="D95" s="60" t="s">
        <v>264</v>
      </c>
      <c r="E95" s="94"/>
      <c r="F95" s="92"/>
      <c r="G95" s="36"/>
    </row>
    <row r="96" spans="1:7" ht="12.75">
      <c r="A96" s="79"/>
      <c r="B96" s="79"/>
      <c r="C96" s="79"/>
      <c r="D96" s="60" t="s">
        <v>276</v>
      </c>
      <c r="E96" s="91">
        <v>1664687</v>
      </c>
      <c r="F96" s="92">
        <f>SUM(F97:F106)</f>
        <v>1002113.38</v>
      </c>
      <c r="G96" s="36">
        <f aca="true" t="shared" si="3" ref="G96:G107">F96/E96</f>
        <v>0.6019830634828048</v>
      </c>
    </row>
    <row r="97" spans="1:7" ht="12.75">
      <c r="A97" s="79"/>
      <c r="B97" s="79"/>
      <c r="C97" s="81">
        <v>310</v>
      </c>
      <c r="D97" s="60" t="s">
        <v>67</v>
      </c>
      <c r="E97" s="91">
        <v>787433</v>
      </c>
      <c r="F97" s="92">
        <v>482411.8</v>
      </c>
      <c r="G97" s="36">
        <f t="shared" si="3"/>
        <v>0.6126385355960443</v>
      </c>
    </row>
    <row r="98" spans="1:7" ht="12.75">
      <c r="A98" s="79"/>
      <c r="B98" s="79"/>
      <c r="C98" s="81">
        <v>320</v>
      </c>
      <c r="D98" s="60" t="s">
        <v>68</v>
      </c>
      <c r="E98" s="91">
        <v>405000</v>
      </c>
      <c r="F98" s="92">
        <v>246015.13</v>
      </c>
      <c r="G98" s="36">
        <f t="shared" si="3"/>
        <v>0.6074447654320988</v>
      </c>
    </row>
    <row r="99" spans="1:7" ht="12.75">
      <c r="A99" s="79"/>
      <c r="B99" s="79"/>
      <c r="C99" s="81">
        <v>330</v>
      </c>
      <c r="D99" s="60" t="s">
        <v>69</v>
      </c>
      <c r="E99" s="91">
        <v>784</v>
      </c>
      <c r="F99" s="92">
        <v>399.13</v>
      </c>
      <c r="G99" s="36">
        <f t="shared" si="3"/>
        <v>0.5090943877551021</v>
      </c>
    </row>
    <row r="100" spans="1:7" ht="12.75">
      <c r="A100" s="79"/>
      <c r="B100" s="79"/>
      <c r="C100" s="81">
        <v>340</v>
      </c>
      <c r="D100" s="60" t="s">
        <v>70</v>
      </c>
      <c r="E100" s="91">
        <v>125170</v>
      </c>
      <c r="F100" s="92">
        <v>60546</v>
      </c>
      <c r="G100" s="36">
        <f t="shared" si="3"/>
        <v>0.48371015419030117</v>
      </c>
    </row>
    <row r="101" spans="1:7" ht="12.75">
      <c r="A101" s="79"/>
      <c r="B101" s="79"/>
      <c r="C101" s="81">
        <v>360</v>
      </c>
      <c r="D101" s="60" t="s">
        <v>72</v>
      </c>
      <c r="E101" s="91">
        <v>15000</v>
      </c>
      <c r="F101" s="92">
        <v>2984</v>
      </c>
      <c r="G101" s="36">
        <f t="shared" si="3"/>
        <v>0.19893333333333332</v>
      </c>
    </row>
    <row r="102" spans="1:7" ht="12.75">
      <c r="A102" s="79"/>
      <c r="B102" s="79"/>
      <c r="C102" s="81">
        <v>370</v>
      </c>
      <c r="D102" s="60" t="s">
        <v>291</v>
      </c>
      <c r="E102" s="91">
        <v>800</v>
      </c>
      <c r="F102" s="92">
        <v>67.5</v>
      </c>
      <c r="G102" s="36">
        <f t="shared" si="3"/>
        <v>0.084375</v>
      </c>
    </row>
    <row r="103" spans="1:7" ht="12.75">
      <c r="A103" s="79"/>
      <c r="B103" s="79"/>
      <c r="C103" s="81">
        <v>430</v>
      </c>
      <c r="D103" s="60" t="s">
        <v>73</v>
      </c>
      <c r="E103" s="91">
        <v>80000</v>
      </c>
      <c r="F103" s="92">
        <v>29396</v>
      </c>
      <c r="G103" s="36">
        <f t="shared" si="3"/>
        <v>0.36745</v>
      </c>
    </row>
    <row r="104" spans="1:7" ht="12.75">
      <c r="A104" s="79"/>
      <c r="B104" s="79"/>
      <c r="C104" s="81">
        <v>500</v>
      </c>
      <c r="D104" s="60" t="s">
        <v>71</v>
      </c>
      <c r="E104" s="91">
        <v>230000</v>
      </c>
      <c r="F104" s="92">
        <v>160541.9</v>
      </c>
      <c r="G104" s="36">
        <f t="shared" si="3"/>
        <v>0.6980082608695652</v>
      </c>
    </row>
    <row r="105" spans="1:7" ht="12.75">
      <c r="A105" s="79"/>
      <c r="B105" s="79"/>
      <c r="C105" s="81">
        <v>910</v>
      </c>
      <c r="D105" s="60" t="s">
        <v>66</v>
      </c>
      <c r="E105" s="91">
        <v>20000</v>
      </c>
      <c r="F105" s="92">
        <v>19529.92</v>
      </c>
      <c r="G105" s="36">
        <f t="shared" si="3"/>
        <v>0.9764959999999999</v>
      </c>
    </row>
    <row r="106" spans="1:7" ht="12.75">
      <c r="A106" s="79"/>
      <c r="B106" s="79"/>
      <c r="C106" s="81">
        <v>920</v>
      </c>
      <c r="D106" s="60" t="s">
        <v>65</v>
      </c>
      <c r="E106" s="91">
        <v>500</v>
      </c>
      <c r="F106" s="92">
        <v>222</v>
      </c>
      <c r="G106" s="36">
        <f t="shared" si="3"/>
        <v>0.444</v>
      </c>
    </row>
    <row r="107" spans="1:7" ht="12.75">
      <c r="A107" s="79"/>
      <c r="B107" s="85">
        <v>75618</v>
      </c>
      <c r="C107" s="79"/>
      <c r="D107" s="60" t="s">
        <v>183</v>
      </c>
      <c r="E107" s="91">
        <v>361000</v>
      </c>
      <c r="F107" s="92">
        <f>SUM(F109)</f>
        <v>184779.57</v>
      </c>
      <c r="G107" s="36">
        <f t="shared" si="3"/>
        <v>0.5118547645429363</v>
      </c>
    </row>
    <row r="108" spans="1:7" ht="12.75">
      <c r="A108" s="79"/>
      <c r="B108" s="79"/>
      <c r="C108" s="79"/>
      <c r="D108" s="60" t="s">
        <v>184</v>
      </c>
      <c r="E108" s="93"/>
      <c r="F108" s="92"/>
      <c r="G108" s="36"/>
    </row>
    <row r="109" spans="1:7" ht="12.75">
      <c r="A109" s="79"/>
      <c r="B109" s="79"/>
      <c r="C109" s="79"/>
      <c r="D109" s="60" t="s">
        <v>276</v>
      </c>
      <c r="E109" s="91">
        <v>361000</v>
      </c>
      <c r="F109" s="92">
        <f>SUM(F110:F112,F114)</f>
        <v>184779.57</v>
      </c>
      <c r="G109" s="36">
        <f>F109/E109</f>
        <v>0.5118547645429363</v>
      </c>
    </row>
    <row r="110" spans="1:7" ht="12.75">
      <c r="A110" s="79"/>
      <c r="B110" s="79"/>
      <c r="C110" s="81">
        <v>410</v>
      </c>
      <c r="D110" s="60" t="s">
        <v>74</v>
      </c>
      <c r="E110" s="91">
        <v>60000</v>
      </c>
      <c r="F110" s="92">
        <v>28675</v>
      </c>
      <c r="G110" s="36">
        <f>F110/E110</f>
        <v>0.47791666666666666</v>
      </c>
    </row>
    <row r="111" spans="1:7" ht="12.75">
      <c r="A111" s="79"/>
      <c r="B111" s="79"/>
      <c r="C111" s="81">
        <v>460</v>
      </c>
      <c r="D111" s="60" t="s">
        <v>75</v>
      </c>
      <c r="E111" s="91">
        <v>45000</v>
      </c>
      <c r="F111" s="92">
        <v>42271.17</v>
      </c>
      <c r="G111" s="36">
        <f>F111/E111</f>
        <v>0.9393593333333333</v>
      </c>
    </row>
    <row r="112" spans="1:7" ht="12.75">
      <c r="A112" s="79"/>
      <c r="B112" s="79"/>
      <c r="C112" s="81">
        <v>490</v>
      </c>
      <c r="D112" s="60" t="s">
        <v>196</v>
      </c>
      <c r="E112" s="91">
        <v>252000</v>
      </c>
      <c r="F112" s="92">
        <v>110038.4</v>
      </c>
      <c r="G112" s="36">
        <f>F112/E112</f>
        <v>0.4366603174603174</v>
      </c>
    </row>
    <row r="113" spans="1:7" ht="12.75">
      <c r="A113" s="79"/>
      <c r="B113" s="79"/>
      <c r="C113" s="79"/>
      <c r="D113" s="60" t="s">
        <v>197</v>
      </c>
      <c r="E113" s="93"/>
      <c r="F113" s="92"/>
      <c r="G113" s="36"/>
    </row>
    <row r="114" spans="1:7" ht="12.75">
      <c r="A114" s="79"/>
      <c r="B114" s="79"/>
      <c r="C114" s="81">
        <v>910</v>
      </c>
      <c r="D114" s="60" t="s">
        <v>66</v>
      </c>
      <c r="E114" s="91">
        <v>4000</v>
      </c>
      <c r="F114" s="92">
        <v>3795</v>
      </c>
      <c r="G114" s="36">
        <f aca="true" t="shared" si="4" ref="G114:G151">F114/E114</f>
        <v>0.94875</v>
      </c>
    </row>
    <row r="115" spans="1:7" ht="12.75">
      <c r="A115" s="79"/>
      <c r="B115" s="85">
        <v>75621</v>
      </c>
      <c r="C115" s="79"/>
      <c r="D115" s="60" t="s">
        <v>47</v>
      </c>
      <c r="E115" s="91">
        <v>3700000</v>
      </c>
      <c r="F115" s="92">
        <f>SUM(F116)</f>
        <v>1907489.59</v>
      </c>
      <c r="G115" s="36">
        <f t="shared" si="4"/>
        <v>0.515537727027027</v>
      </c>
    </row>
    <row r="116" spans="1:7" ht="12.75">
      <c r="A116" s="79"/>
      <c r="B116" s="79"/>
      <c r="C116" s="79"/>
      <c r="D116" s="60" t="s">
        <v>276</v>
      </c>
      <c r="E116" s="91">
        <v>3700000</v>
      </c>
      <c r="F116" s="92">
        <f>SUM(F117:F118)</f>
        <v>1907489.59</v>
      </c>
      <c r="G116" s="36">
        <f t="shared" si="4"/>
        <v>0.515537727027027</v>
      </c>
    </row>
    <row r="117" spans="1:7" ht="12.75">
      <c r="A117" s="79"/>
      <c r="B117" s="79"/>
      <c r="C117" s="81">
        <v>10</v>
      </c>
      <c r="D117" s="60" t="s">
        <v>76</v>
      </c>
      <c r="E117" s="91">
        <v>3600000</v>
      </c>
      <c r="F117" s="92">
        <v>1838121</v>
      </c>
      <c r="G117" s="36">
        <f t="shared" si="4"/>
        <v>0.5105891666666666</v>
      </c>
    </row>
    <row r="118" spans="1:7" ht="12.75">
      <c r="A118" s="79"/>
      <c r="B118" s="79"/>
      <c r="C118" s="81">
        <v>20</v>
      </c>
      <c r="D118" s="60" t="s">
        <v>77</v>
      </c>
      <c r="E118" s="91">
        <v>100000</v>
      </c>
      <c r="F118" s="92">
        <v>69368.59</v>
      </c>
      <c r="G118" s="36">
        <f t="shared" si="4"/>
        <v>0.6936859</v>
      </c>
    </row>
    <row r="119" spans="1:7" ht="12.75">
      <c r="A119" s="84">
        <v>758</v>
      </c>
      <c r="B119" s="79"/>
      <c r="C119" s="79"/>
      <c r="D119" s="57" t="s">
        <v>48</v>
      </c>
      <c r="E119" s="89">
        <v>10570870</v>
      </c>
      <c r="F119" s="90">
        <f>SUM(F120,F124,F127,F131)</f>
        <v>6131963.91</v>
      </c>
      <c r="G119" s="35">
        <f>F119/E119</f>
        <v>0.5800812903762889</v>
      </c>
    </row>
    <row r="120" spans="1:7" ht="12.75">
      <c r="A120" s="79"/>
      <c r="B120" s="85">
        <v>75801</v>
      </c>
      <c r="C120" s="79"/>
      <c r="D120" s="60" t="s">
        <v>265</v>
      </c>
      <c r="E120" s="91">
        <v>7115616</v>
      </c>
      <c r="F120" s="92">
        <f>SUM(F122)</f>
        <v>4378840</v>
      </c>
      <c r="G120" s="36">
        <f t="shared" si="4"/>
        <v>0.6153845289009413</v>
      </c>
    </row>
    <row r="121" spans="1:7" ht="12.75">
      <c r="A121" s="79"/>
      <c r="B121" s="79"/>
      <c r="C121" s="79"/>
      <c r="D121" s="60" t="s">
        <v>266</v>
      </c>
      <c r="E121" s="93"/>
      <c r="F121" s="92"/>
      <c r="G121" s="36"/>
    </row>
    <row r="122" spans="1:7" ht="12.75">
      <c r="A122" s="79"/>
      <c r="B122" s="79"/>
      <c r="C122" s="79"/>
      <c r="D122" s="60" t="s">
        <v>276</v>
      </c>
      <c r="E122" s="91">
        <v>7115616</v>
      </c>
      <c r="F122" s="92">
        <f>SUM(F123)</f>
        <v>4378840</v>
      </c>
      <c r="G122" s="36">
        <f t="shared" si="4"/>
        <v>0.6153845289009413</v>
      </c>
    </row>
    <row r="123" spans="1:7" ht="12.75">
      <c r="A123" s="79"/>
      <c r="B123" s="79"/>
      <c r="C123" s="83">
        <v>2920</v>
      </c>
      <c r="D123" s="60" t="s">
        <v>78</v>
      </c>
      <c r="E123" s="91">
        <v>7115616</v>
      </c>
      <c r="F123" s="92">
        <v>4378840</v>
      </c>
      <c r="G123" s="36">
        <f t="shared" si="4"/>
        <v>0.6153845289009413</v>
      </c>
    </row>
    <row r="124" spans="1:7" ht="12.75">
      <c r="A124" s="79"/>
      <c r="B124" s="85">
        <v>75807</v>
      </c>
      <c r="C124" s="79"/>
      <c r="D124" s="60" t="s">
        <v>49</v>
      </c>
      <c r="E124" s="91">
        <v>3361992</v>
      </c>
      <c r="F124" s="92">
        <f>SUM(F125)</f>
        <v>1680996</v>
      </c>
      <c r="G124" s="36">
        <f t="shared" si="4"/>
        <v>0.5</v>
      </c>
    </row>
    <row r="125" spans="1:7" ht="12.75">
      <c r="A125" s="79"/>
      <c r="B125" s="79"/>
      <c r="C125" s="79"/>
      <c r="D125" s="60" t="s">
        <v>276</v>
      </c>
      <c r="E125" s="91">
        <v>3361992</v>
      </c>
      <c r="F125" s="92">
        <f>SUM(F126)</f>
        <v>1680996</v>
      </c>
      <c r="G125" s="36">
        <f t="shared" si="4"/>
        <v>0.5</v>
      </c>
    </row>
    <row r="126" spans="1:7" ht="12.75">
      <c r="A126" s="79"/>
      <c r="B126" s="79"/>
      <c r="C126" s="83">
        <v>2920</v>
      </c>
      <c r="D126" s="60" t="s">
        <v>78</v>
      </c>
      <c r="E126" s="91">
        <v>3361992</v>
      </c>
      <c r="F126" s="92">
        <v>1680996</v>
      </c>
      <c r="G126" s="36">
        <f t="shared" si="4"/>
        <v>0.5</v>
      </c>
    </row>
    <row r="127" spans="1:7" ht="12.75">
      <c r="A127" s="79"/>
      <c r="B127" s="85">
        <v>75814</v>
      </c>
      <c r="C127" s="79"/>
      <c r="D127" s="60" t="s">
        <v>240</v>
      </c>
      <c r="E127" s="91">
        <v>28809</v>
      </c>
      <c r="F127" s="92">
        <f>SUM(F128)</f>
        <v>39901.909999999996</v>
      </c>
      <c r="G127" s="36">
        <f t="shared" si="4"/>
        <v>1.3850501579367558</v>
      </c>
    </row>
    <row r="128" spans="1:7" ht="12.75">
      <c r="A128" s="79"/>
      <c r="B128" s="79"/>
      <c r="C128" s="79"/>
      <c r="D128" s="60" t="s">
        <v>276</v>
      </c>
      <c r="E128" s="91">
        <v>28809</v>
      </c>
      <c r="F128" s="92">
        <f>SUM(F129:F130)</f>
        <v>39901.909999999996</v>
      </c>
      <c r="G128" s="36">
        <f t="shared" si="4"/>
        <v>1.3850501579367558</v>
      </c>
    </row>
    <row r="129" spans="1:7" ht="12.75">
      <c r="A129" s="79"/>
      <c r="B129" s="79"/>
      <c r="C129" s="81">
        <v>920</v>
      </c>
      <c r="D129" s="60" t="s">
        <v>65</v>
      </c>
      <c r="E129" s="91">
        <v>22000</v>
      </c>
      <c r="F129" s="92">
        <v>33093.81</v>
      </c>
      <c r="G129" s="36">
        <f t="shared" si="4"/>
        <v>1.5042640909090907</v>
      </c>
    </row>
    <row r="130" spans="1:7" ht="12.75">
      <c r="A130" s="79"/>
      <c r="B130" s="79"/>
      <c r="C130" s="83">
        <v>2370</v>
      </c>
      <c r="D130" s="60" t="s">
        <v>241</v>
      </c>
      <c r="E130" s="91">
        <v>6809</v>
      </c>
      <c r="F130" s="92">
        <v>6808.1</v>
      </c>
      <c r="G130" s="36">
        <f t="shared" si="4"/>
        <v>0.9998678220002938</v>
      </c>
    </row>
    <row r="131" spans="1:7" ht="12.75">
      <c r="A131" s="79"/>
      <c r="B131" s="85">
        <v>75831</v>
      </c>
      <c r="C131" s="79"/>
      <c r="D131" s="60" t="s">
        <v>50</v>
      </c>
      <c r="E131" s="91">
        <v>64453</v>
      </c>
      <c r="F131" s="92">
        <f>SUM(F132)</f>
        <v>32226</v>
      </c>
      <c r="G131" s="36">
        <f t="shared" si="4"/>
        <v>0.4999922424091974</v>
      </c>
    </row>
    <row r="132" spans="1:7" ht="12.75">
      <c r="A132" s="79"/>
      <c r="B132" s="79"/>
      <c r="C132" s="79"/>
      <c r="D132" s="60" t="s">
        <v>276</v>
      </c>
      <c r="E132" s="91">
        <v>64453</v>
      </c>
      <c r="F132" s="92">
        <f>SUM(F133)</f>
        <v>32226</v>
      </c>
      <c r="G132" s="36">
        <f t="shared" si="4"/>
        <v>0.4999922424091974</v>
      </c>
    </row>
    <row r="133" spans="1:7" ht="12.75">
      <c r="A133" s="79"/>
      <c r="B133" s="79"/>
      <c r="C133" s="83">
        <v>2920</v>
      </c>
      <c r="D133" s="60" t="s">
        <v>78</v>
      </c>
      <c r="E133" s="91">
        <v>64453</v>
      </c>
      <c r="F133" s="92">
        <v>32226</v>
      </c>
      <c r="G133" s="36">
        <f t="shared" si="4"/>
        <v>0.4999922424091974</v>
      </c>
    </row>
    <row r="134" spans="1:7" ht="12.75">
      <c r="A134" s="84">
        <v>801</v>
      </c>
      <c r="B134" s="79"/>
      <c r="C134" s="79"/>
      <c r="D134" s="57" t="s">
        <v>52</v>
      </c>
      <c r="E134" s="89">
        <v>673880</v>
      </c>
      <c r="F134" s="90">
        <f>SUM(F135,F141,F145,F149)</f>
        <v>532251.99</v>
      </c>
      <c r="G134" s="35">
        <f>F134/E134</f>
        <v>0.7898320027304564</v>
      </c>
    </row>
    <row r="135" spans="1:7" ht="12.75">
      <c r="A135" s="79"/>
      <c r="B135" s="85">
        <v>80101</v>
      </c>
      <c r="C135" s="79"/>
      <c r="D135" s="60" t="s">
        <v>53</v>
      </c>
      <c r="E135" s="91">
        <v>179350</v>
      </c>
      <c r="F135" s="92">
        <f>SUM(F136)</f>
        <v>130358.74</v>
      </c>
      <c r="G135" s="36">
        <f t="shared" si="4"/>
        <v>0.7268399219403402</v>
      </c>
    </row>
    <row r="136" spans="1:7" ht="12.75">
      <c r="A136" s="79"/>
      <c r="B136" s="79"/>
      <c r="C136" s="79"/>
      <c r="D136" s="60" t="s">
        <v>276</v>
      </c>
      <c r="E136" s="91">
        <v>179350</v>
      </c>
      <c r="F136" s="92">
        <f>SUM(F137:F139)</f>
        <v>130358.74</v>
      </c>
      <c r="G136" s="36">
        <f t="shared" si="4"/>
        <v>0.7268399219403402</v>
      </c>
    </row>
    <row r="137" spans="1:7" ht="12.75">
      <c r="A137" s="79"/>
      <c r="B137" s="79"/>
      <c r="C137" s="81">
        <v>830</v>
      </c>
      <c r="D137" s="60" t="s">
        <v>64</v>
      </c>
      <c r="E137" s="91">
        <v>130000</v>
      </c>
      <c r="F137" s="92">
        <v>80939.86</v>
      </c>
      <c r="G137" s="36">
        <f t="shared" si="4"/>
        <v>0.6226143076923077</v>
      </c>
    </row>
    <row r="138" spans="1:7" ht="12.75">
      <c r="A138" s="79"/>
      <c r="B138" s="79"/>
      <c r="C138" s="81">
        <v>970</v>
      </c>
      <c r="D138" s="60" t="s">
        <v>79</v>
      </c>
      <c r="E138" s="91">
        <v>0</v>
      </c>
      <c r="F138" s="92">
        <v>6236.88</v>
      </c>
      <c r="G138" s="36" t="s">
        <v>171</v>
      </c>
    </row>
    <row r="139" spans="1:7" ht="12.75">
      <c r="A139" s="79"/>
      <c r="B139" s="79"/>
      <c r="C139" s="83">
        <v>2030</v>
      </c>
      <c r="D139" s="60" t="s">
        <v>283</v>
      </c>
      <c r="E139" s="91">
        <v>49350</v>
      </c>
      <c r="F139" s="92">
        <v>43182</v>
      </c>
      <c r="G139" s="36">
        <f t="shared" si="4"/>
        <v>0.8750151975683891</v>
      </c>
    </row>
    <row r="140" spans="1:7" ht="12.75">
      <c r="A140" s="79"/>
      <c r="B140" s="79"/>
      <c r="C140" s="79"/>
      <c r="D140" s="60" t="s">
        <v>284</v>
      </c>
      <c r="E140" s="93"/>
      <c r="F140" s="92"/>
      <c r="G140" s="36"/>
    </row>
    <row r="141" spans="1:7" ht="12.75">
      <c r="A141" s="79"/>
      <c r="B141" s="85">
        <v>80104</v>
      </c>
      <c r="C141" s="79"/>
      <c r="D141" s="60" t="s">
        <v>185</v>
      </c>
      <c r="E141" s="91">
        <v>250000</v>
      </c>
      <c r="F141" s="92">
        <f>SUM(F142)</f>
        <v>168390.75</v>
      </c>
      <c r="G141" s="36">
        <f t="shared" si="4"/>
        <v>0.673563</v>
      </c>
    </row>
    <row r="142" spans="1:7" ht="12.75">
      <c r="A142" s="79"/>
      <c r="B142" s="79"/>
      <c r="C142" s="79"/>
      <c r="D142" s="60" t="s">
        <v>276</v>
      </c>
      <c r="E142" s="91">
        <v>250000</v>
      </c>
      <c r="F142" s="92">
        <f>SUM(F143:F144)</f>
        <v>168390.75</v>
      </c>
      <c r="G142" s="36">
        <f t="shared" si="4"/>
        <v>0.673563</v>
      </c>
    </row>
    <row r="143" spans="1:7" ht="12.75">
      <c r="A143" s="79"/>
      <c r="B143" s="79"/>
      <c r="C143" s="81">
        <v>830</v>
      </c>
      <c r="D143" s="60" t="s">
        <v>64</v>
      </c>
      <c r="E143" s="91">
        <v>250000</v>
      </c>
      <c r="F143" s="92">
        <v>168324.25</v>
      </c>
      <c r="G143" s="36">
        <f t="shared" si="4"/>
        <v>0.673297</v>
      </c>
    </row>
    <row r="144" spans="1:7" ht="12.75">
      <c r="A144" s="79"/>
      <c r="B144" s="79"/>
      <c r="C144" s="81">
        <v>970</v>
      </c>
      <c r="D144" s="60" t="s">
        <v>79</v>
      </c>
      <c r="E144" s="91">
        <v>0</v>
      </c>
      <c r="F144" s="92">
        <v>66.5</v>
      </c>
      <c r="G144" s="36" t="s">
        <v>171</v>
      </c>
    </row>
    <row r="145" spans="1:7" ht="12.75">
      <c r="A145" s="79"/>
      <c r="B145" s="85">
        <v>80110</v>
      </c>
      <c r="C145" s="79"/>
      <c r="D145" s="60" t="s">
        <v>54</v>
      </c>
      <c r="E145" s="91">
        <v>22800</v>
      </c>
      <c r="F145" s="92">
        <f>SUM(F146)</f>
        <v>11772.5</v>
      </c>
      <c r="G145" s="36">
        <f t="shared" si="4"/>
        <v>0.5163377192982456</v>
      </c>
    </row>
    <row r="146" spans="1:7" ht="12.75">
      <c r="A146" s="79"/>
      <c r="B146" s="79"/>
      <c r="C146" s="79"/>
      <c r="D146" s="60" t="s">
        <v>276</v>
      </c>
      <c r="E146" s="91">
        <v>22800</v>
      </c>
      <c r="F146" s="92">
        <f>SUM(F147:F148)</f>
        <v>11772.5</v>
      </c>
      <c r="G146" s="36">
        <f t="shared" si="4"/>
        <v>0.5163377192982456</v>
      </c>
    </row>
    <row r="147" spans="1:7" ht="12.75">
      <c r="A147" s="79"/>
      <c r="B147" s="79"/>
      <c r="C147" s="81">
        <v>830</v>
      </c>
      <c r="D147" s="60" t="s">
        <v>64</v>
      </c>
      <c r="E147" s="91">
        <v>18300</v>
      </c>
      <c r="F147" s="92">
        <v>11772.5</v>
      </c>
      <c r="G147" s="36">
        <f t="shared" si="4"/>
        <v>0.6433060109289618</v>
      </c>
    </row>
    <row r="148" spans="1:7" ht="12.75">
      <c r="A148" s="79"/>
      <c r="B148" s="79"/>
      <c r="C148" s="81">
        <v>970</v>
      </c>
      <c r="D148" s="60" t="s">
        <v>79</v>
      </c>
      <c r="E148" s="91">
        <v>4500</v>
      </c>
      <c r="F148" s="92">
        <v>0</v>
      </c>
      <c r="G148" s="36">
        <f t="shared" si="4"/>
        <v>0</v>
      </c>
    </row>
    <row r="149" spans="1:7" ht="12.75">
      <c r="A149" s="79"/>
      <c r="B149" s="85">
        <v>80195</v>
      </c>
      <c r="C149" s="79"/>
      <c r="D149" s="60" t="s">
        <v>36</v>
      </c>
      <c r="E149" s="91">
        <v>221730</v>
      </c>
      <c r="F149" s="92">
        <f>SUM(F150)</f>
        <v>221730</v>
      </c>
      <c r="G149" s="36">
        <f t="shared" si="4"/>
        <v>1</v>
      </c>
    </row>
    <row r="150" spans="1:7" ht="12.75">
      <c r="A150" s="79"/>
      <c r="B150" s="79"/>
      <c r="C150" s="79"/>
      <c r="D150" s="60" t="s">
        <v>276</v>
      </c>
      <c r="E150" s="91">
        <v>221730</v>
      </c>
      <c r="F150" s="92">
        <f>SUM(F151)</f>
        <v>221730</v>
      </c>
      <c r="G150" s="36">
        <f t="shared" si="4"/>
        <v>1</v>
      </c>
    </row>
    <row r="151" spans="1:7" ht="12.75">
      <c r="A151" s="79"/>
      <c r="B151" s="79"/>
      <c r="C151" s="83">
        <v>2030</v>
      </c>
      <c r="D151" s="60" t="s">
        <v>283</v>
      </c>
      <c r="E151" s="91">
        <v>221730</v>
      </c>
      <c r="F151" s="92">
        <v>221730</v>
      </c>
      <c r="G151" s="36">
        <f t="shared" si="4"/>
        <v>1</v>
      </c>
    </row>
    <row r="152" spans="1:7" ht="12.75">
      <c r="A152" s="79"/>
      <c r="B152" s="79"/>
      <c r="C152" s="79"/>
      <c r="D152" s="60" t="s">
        <v>284</v>
      </c>
      <c r="E152" s="93"/>
      <c r="F152" s="92"/>
      <c r="G152" s="36"/>
    </row>
    <row r="153" spans="1:7" ht="12.75">
      <c r="A153" s="84">
        <v>851</v>
      </c>
      <c r="B153" s="79"/>
      <c r="C153" s="79"/>
      <c r="D153" s="57" t="s">
        <v>56</v>
      </c>
      <c r="E153" s="89">
        <v>143200</v>
      </c>
      <c r="F153" s="90">
        <f>SUM(F154,F157)</f>
        <v>123030.02</v>
      </c>
      <c r="G153" s="35">
        <f>F153/E153</f>
        <v>0.8591481843575419</v>
      </c>
    </row>
    <row r="154" spans="1:7" ht="12.75">
      <c r="A154" s="79"/>
      <c r="B154" s="85">
        <v>85154</v>
      </c>
      <c r="C154" s="79"/>
      <c r="D154" s="60" t="s">
        <v>57</v>
      </c>
      <c r="E154" s="91">
        <v>143000</v>
      </c>
      <c r="F154" s="92">
        <f>SUM(F155)</f>
        <v>122830.02</v>
      </c>
      <c r="G154" s="36">
        <f aca="true" t="shared" si="5" ref="G154:G159">F154/E154</f>
        <v>0.8589511888111888</v>
      </c>
    </row>
    <row r="155" spans="1:7" ht="12.75">
      <c r="A155" s="79"/>
      <c r="B155" s="79"/>
      <c r="C155" s="79"/>
      <c r="D155" s="60" t="s">
        <v>276</v>
      </c>
      <c r="E155" s="91">
        <v>143000</v>
      </c>
      <c r="F155" s="92">
        <f>SUM(F156)</f>
        <v>122830.02</v>
      </c>
      <c r="G155" s="36">
        <f t="shared" si="5"/>
        <v>0.8589511888111888</v>
      </c>
    </row>
    <row r="156" spans="1:7" ht="12.75">
      <c r="A156" s="79"/>
      <c r="B156" s="79"/>
      <c r="C156" s="81">
        <v>480</v>
      </c>
      <c r="D156" s="60" t="s">
        <v>202</v>
      </c>
      <c r="E156" s="91">
        <v>143000</v>
      </c>
      <c r="F156" s="92">
        <v>122830.02</v>
      </c>
      <c r="G156" s="36">
        <f t="shared" si="5"/>
        <v>0.8589511888111888</v>
      </c>
    </row>
    <row r="157" spans="1:7" ht="12.75">
      <c r="A157" s="79"/>
      <c r="B157" s="85">
        <v>85195</v>
      </c>
      <c r="C157" s="79"/>
      <c r="D157" s="60" t="s">
        <v>36</v>
      </c>
      <c r="E157" s="91">
        <v>200</v>
      </c>
      <c r="F157" s="92">
        <f>SUM(F158)</f>
        <v>200</v>
      </c>
      <c r="G157" s="36">
        <f t="shared" si="5"/>
        <v>1</v>
      </c>
    </row>
    <row r="158" spans="1:7" ht="12.75">
      <c r="A158" s="79"/>
      <c r="B158" s="79"/>
      <c r="C158" s="79"/>
      <c r="D158" s="60" t="s">
        <v>276</v>
      </c>
      <c r="E158" s="91">
        <v>200</v>
      </c>
      <c r="F158" s="92">
        <f>SUM(F159)</f>
        <v>200</v>
      </c>
      <c r="G158" s="36">
        <f t="shared" si="5"/>
        <v>1</v>
      </c>
    </row>
    <row r="159" spans="1:7" ht="12.75">
      <c r="A159" s="79"/>
      <c r="B159" s="79"/>
      <c r="C159" s="83">
        <v>2010</v>
      </c>
      <c r="D159" s="60" t="s">
        <v>277</v>
      </c>
      <c r="E159" s="91">
        <v>200</v>
      </c>
      <c r="F159" s="92">
        <v>200</v>
      </c>
      <c r="G159" s="36">
        <f t="shared" si="5"/>
        <v>1</v>
      </c>
    </row>
    <row r="160" spans="1:7" ht="12.75">
      <c r="A160" s="79"/>
      <c r="B160" s="79"/>
      <c r="C160" s="79"/>
      <c r="D160" s="60" t="s">
        <v>278</v>
      </c>
      <c r="E160" s="93"/>
      <c r="F160" s="92"/>
      <c r="G160" s="36"/>
    </row>
    <row r="161" spans="1:7" ht="12.75">
      <c r="A161" s="82"/>
      <c r="B161" s="82"/>
      <c r="C161" s="82"/>
      <c r="D161" s="60" t="s">
        <v>279</v>
      </c>
      <c r="E161" s="94"/>
      <c r="F161" s="92"/>
      <c r="G161" s="36"/>
    </row>
    <row r="162" spans="1:7" ht="12.75">
      <c r="A162" s="84">
        <v>852</v>
      </c>
      <c r="B162" s="79"/>
      <c r="C162" s="79"/>
      <c r="D162" s="57" t="s">
        <v>58</v>
      </c>
      <c r="E162" s="89">
        <v>5225121</v>
      </c>
      <c r="F162" s="90">
        <f>SUM(F163,F171,F178,F187,F192,F195)</f>
        <v>2229013.81</v>
      </c>
      <c r="G162" s="35">
        <f>F162/E162</f>
        <v>0.42659563481879176</v>
      </c>
    </row>
    <row r="163" spans="1:7" ht="12.75">
      <c r="A163" s="79"/>
      <c r="B163" s="85">
        <v>85212</v>
      </c>
      <c r="C163" s="79"/>
      <c r="D163" s="60" t="s">
        <v>267</v>
      </c>
      <c r="E163" s="91">
        <v>3779200</v>
      </c>
      <c r="F163" s="92">
        <f>SUM(F165)</f>
        <v>1703164.84</v>
      </c>
      <c r="G163" s="36">
        <f aca="true" t="shared" si="6" ref="G163:G168">F163/E163</f>
        <v>0.4506680884843353</v>
      </c>
    </row>
    <row r="164" spans="1:7" ht="12.75">
      <c r="A164" s="79"/>
      <c r="B164" s="79"/>
      <c r="C164" s="79"/>
      <c r="D164" s="60" t="s">
        <v>268</v>
      </c>
      <c r="E164" s="93"/>
      <c r="F164" s="92"/>
      <c r="G164" s="36"/>
    </row>
    <row r="165" spans="1:7" ht="12.75">
      <c r="A165" s="79"/>
      <c r="B165" s="79"/>
      <c r="C165" s="79"/>
      <c r="D165" s="60" t="s">
        <v>276</v>
      </c>
      <c r="E165" s="91">
        <v>3779200</v>
      </c>
      <c r="F165" s="92">
        <f>SUM(F166:F168)</f>
        <v>1703164.84</v>
      </c>
      <c r="G165" s="36">
        <f t="shared" si="6"/>
        <v>0.4506680884843353</v>
      </c>
    </row>
    <row r="166" spans="1:7" ht="12.75">
      <c r="A166" s="79"/>
      <c r="B166" s="79"/>
      <c r="C166" s="81">
        <v>920</v>
      </c>
      <c r="D166" s="60" t="s">
        <v>65</v>
      </c>
      <c r="E166" s="91">
        <v>1200</v>
      </c>
      <c r="F166" s="92">
        <v>290.15</v>
      </c>
      <c r="G166" s="36">
        <f t="shared" si="6"/>
        <v>0.24179166666666665</v>
      </c>
    </row>
    <row r="167" spans="1:7" ht="12.75">
      <c r="A167" s="79"/>
      <c r="B167" s="79"/>
      <c r="C167" s="81">
        <v>970</v>
      </c>
      <c r="D167" s="60" t="s">
        <v>79</v>
      </c>
      <c r="E167" s="91">
        <v>9000</v>
      </c>
      <c r="F167" s="92">
        <v>4816.69</v>
      </c>
      <c r="G167" s="36">
        <f t="shared" si="6"/>
        <v>0.5351877777777777</v>
      </c>
    </row>
    <row r="168" spans="1:7" ht="12.75">
      <c r="A168" s="79"/>
      <c r="B168" s="79"/>
      <c r="C168" s="83">
        <v>2010</v>
      </c>
      <c r="D168" s="60" t="s">
        <v>277</v>
      </c>
      <c r="E168" s="91">
        <v>3769000</v>
      </c>
      <c r="F168" s="92">
        <v>1698058</v>
      </c>
      <c r="G168" s="36">
        <f t="shared" si="6"/>
        <v>0.4505327673122844</v>
      </c>
    </row>
    <row r="169" spans="1:7" ht="12.75">
      <c r="A169" s="79"/>
      <c r="B169" s="79"/>
      <c r="C169" s="79"/>
      <c r="D169" s="60" t="s">
        <v>278</v>
      </c>
      <c r="E169" s="93"/>
      <c r="F169" s="92"/>
      <c r="G169" s="36"/>
    </row>
    <row r="170" spans="1:7" ht="12.75">
      <c r="A170" s="82"/>
      <c r="B170" s="82"/>
      <c r="C170" s="82"/>
      <c r="D170" s="60" t="s">
        <v>279</v>
      </c>
      <c r="E170" s="94"/>
      <c r="F170" s="92"/>
      <c r="G170" s="36"/>
    </row>
    <row r="171" spans="1:7" ht="12.75">
      <c r="A171" s="79"/>
      <c r="B171" s="85">
        <v>85213</v>
      </c>
      <c r="C171" s="79"/>
      <c r="D171" s="60" t="s">
        <v>269</v>
      </c>
      <c r="E171" s="91">
        <v>30000</v>
      </c>
      <c r="F171" s="92">
        <f>SUM(F174)</f>
        <v>7700</v>
      </c>
      <c r="G171" s="36">
        <f>F171/E171</f>
        <v>0.25666666666666665</v>
      </c>
    </row>
    <row r="172" spans="1:7" ht="12.75">
      <c r="A172" s="79"/>
      <c r="B172" s="79"/>
      <c r="C172" s="79"/>
      <c r="D172" s="60" t="s">
        <v>270</v>
      </c>
      <c r="E172" s="93"/>
      <c r="F172" s="92"/>
      <c r="G172" s="36"/>
    </row>
    <row r="173" spans="1:7" ht="12.75">
      <c r="A173" s="82"/>
      <c r="B173" s="82"/>
      <c r="C173" s="82"/>
      <c r="D173" s="60" t="s">
        <v>271</v>
      </c>
      <c r="E173" s="94"/>
      <c r="F173" s="90"/>
      <c r="G173" s="35"/>
    </row>
    <row r="174" spans="1:7" ht="12.75">
      <c r="A174" s="79"/>
      <c r="B174" s="79"/>
      <c r="C174" s="79"/>
      <c r="D174" s="60" t="s">
        <v>276</v>
      </c>
      <c r="E174" s="91">
        <v>30000</v>
      </c>
      <c r="F174" s="92">
        <f>SUM(F175)</f>
        <v>7700</v>
      </c>
      <c r="G174" s="36">
        <f>F174/E174</f>
        <v>0.25666666666666665</v>
      </c>
    </row>
    <row r="175" spans="1:7" ht="12.75">
      <c r="A175" s="79"/>
      <c r="B175" s="79"/>
      <c r="C175" s="83">
        <v>2010</v>
      </c>
      <c r="D175" s="60" t="s">
        <v>277</v>
      </c>
      <c r="E175" s="91">
        <v>30000</v>
      </c>
      <c r="F175" s="92">
        <v>7700</v>
      </c>
      <c r="G175" s="36">
        <f>F175/E175</f>
        <v>0.25666666666666665</v>
      </c>
    </row>
    <row r="176" spans="1:7" ht="12.75">
      <c r="A176" s="79"/>
      <c r="B176" s="79"/>
      <c r="C176" s="79"/>
      <c r="D176" s="60" t="s">
        <v>278</v>
      </c>
      <c r="E176" s="93"/>
      <c r="F176" s="92"/>
      <c r="G176" s="36"/>
    </row>
    <row r="177" spans="1:7" ht="12.75">
      <c r="A177" s="82"/>
      <c r="B177" s="82"/>
      <c r="C177" s="82"/>
      <c r="D177" s="60" t="s">
        <v>279</v>
      </c>
      <c r="E177" s="94"/>
      <c r="F177" s="90"/>
      <c r="G177" s="35"/>
    </row>
    <row r="178" spans="1:7" ht="12.75">
      <c r="A178" s="79"/>
      <c r="B178" s="85">
        <v>85214</v>
      </c>
      <c r="C178" s="79"/>
      <c r="D178" s="60" t="s">
        <v>272</v>
      </c>
      <c r="E178" s="91">
        <v>1075300</v>
      </c>
      <c r="F178" s="92">
        <f>SUM(F180)</f>
        <v>343400</v>
      </c>
      <c r="G178" s="36">
        <f>F178/E178</f>
        <v>0.31935273877057563</v>
      </c>
    </row>
    <row r="179" spans="1:7" ht="12.75">
      <c r="A179" s="79"/>
      <c r="B179" s="79"/>
      <c r="C179" s="79"/>
      <c r="D179" s="60" t="s">
        <v>273</v>
      </c>
      <c r="E179" s="93"/>
      <c r="F179" s="92"/>
      <c r="G179" s="36"/>
    </row>
    <row r="180" spans="1:7" ht="12.75">
      <c r="A180" s="79"/>
      <c r="B180" s="79"/>
      <c r="C180" s="79"/>
      <c r="D180" s="60" t="s">
        <v>276</v>
      </c>
      <c r="E180" s="91">
        <v>1075300</v>
      </c>
      <c r="F180" s="92">
        <f>SUM(F181:F182,F185)</f>
        <v>343400</v>
      </c>
      <c r="G180" s="36">
        <f>F180/E180</f>
        <v>0.31935273877057563</v>
      </c>
    </row>
    <row r="181" spans="1:7" ht="12.75">
      <c r="A181" s="79"/>
      <c r="B181" s="79"/>
      <c r="C181" s="81">
        <v>830</v>
      </c>
      <c r="D181" s="60" t="s">
        <v>64</v>
      </c>
      <c r="E181" s="91">
        <v>300</v>
      </c>
      <c r="F181" s="92">
        <v>400</v>
      </c>
      <c r="G181" s="36">
        <f>F181/E181</f>
        <v>1.3333333333333333</v>
      </c>
    </row>
    <row r="182" spans="1:7" ht="12.75">
      <c r="A182" s="79"/>
      <c r="B182" s="79"/>
      <c r="C182" s="83">
        <v>2010</v>
      </c>
      <c r="D182" s="60" t="s">
        <v>277</v>
      </c>
      <c r="E182" s="91">
        <v>210000</v>
      </c>
      <c r="F182" s="92">
        <v>83000</v>
      </c>
      <c r="G182" s="36">
        <f>F182/E182</f>
        <v>0.3952380952380952</v>
      </c>
    </row>
    <row r="183" spans="1:7" ht="12.75">
      <c r="A183" s="79"/>
      <c r="B183" s="79"/>
      <c r="C183" s="79"/>
      <c r="D183" s="60" t="s">
        <v>278</v>
      </c>
      <c r="E183" s="93"/>
      <c r="F183" s="90"/>
      <c r="G183" s="35"/>
    </row>
    <row r="184" spans="1:7" ht="12.75">
      <c r="A184" s="82"/>
      <c r="B184" s="82"/>
      <c r="C184" s="82"/>
      <c r="D184" s="60" t="s">
        <v>279</v>
      </c>
      <c r="E184" s="94"/>
      <c r="F184" s="92"/>
      <c r="G184" s="36"/>
    </row>
    <row r="185" spans="1:7" ht="12.75">
      <c r="A185" s="79"/>
      <c r="B185" s="79"/>
      <c r="C185" s="83">
        <v>2030</v>
      </c>
      <c r="D185" s="60" t="s">
        <v>283</v>
      </c>
      <c r="E185" s="91">
        <v>865000</v>
      </c>
      <c r="F185" s="92">
        <v>260000</v>
      </c>
      <c r="G185" s="36">
        <f>F185/E185</f>
        <v>0.30057803468208094</v>
      </c>
    </row>
    <row r="186" spans="1:7" ht="12.75">
      <c r="A186" s="79"/>
      <c r="B186" s="79"/>
      <c r="C186" s="79"/>
      <c r="D186" s="60" t="s">
        <v>284</v>
      </c>
      <c r="E186" s="93"/>
      <c r="F186" s="92"/>
      <c r="G186" s="36"/>
    </row>
    <row r="187" spans="1:7" ht="12.75">
      <c r="A187" s="79"/>
      <c r="B187" s="85">
        <v>85219</v>
      </c>
      <c r="C187" s="79"/>
      <c r="D187" s="60" t="s">
        <v>59</v>
      </c>
      <c r="E187" s="91">
        <v>166000</v>
      </c>
      <c r="F187" s="92">
        <f>SUM(F188)</f>
        <v>92715.45</v>
      </c>
      <c r="G187" s="36">
        <f>F187/E187</f>
        <v>0.5585268072289157</v>
      </c>
    </row>
    <row r="188" spans="1:7" ht="12.75">
      <c r="A188" s="79"/>
      <c r="B188" s="79"/>
      <c r="C188" s="79"/>
      <c r="D188" s="60" t="s">
        <v>276</v>
      </c>
      <c r="E188" s="91">
        <v>166000</v>
      </c>
      <c r="F188" s="92">
        <f>SUM(F189:F190)</f>
        <v>92715.45</v>
      </c>
      <c r="G188" s="36">
        <f>F188/E188</f>
        <v>0.5585268072289157</v>
      </c>
    </row>
    <row r="189" spans="1:7" ht="12.75">
      <c r="A189" s="79"/>
      <c r="B189" s="79"/>
      <c r="C189" s="81">
        <v>920</v>
      </c>
      <c r="D189" s="60" t="s">
        <v>65</v>
      </c>
      <c r="E189" s="91">
        <v>8000</v>
      </c>
      <c r="F189" s="92">
        <v>3490.45</v>
      </c>
      <c r="G189" s="36">
        <f>F189/E189</f>
        <v>0.43630624999999995</v>
      </c>
    </row>
    <row r="190" spans="1:7" ht="12.75">
      <c r="A190" s="79"/>
      <c r="B190" s="79"/>
      <c r="C190" s="83">
        <v>2030</v>
      </c>
      <c r="D190" s="60" t="s">
        <v>283</v>
      </c>
      <c r="E190" s="91">
        <v>158000</v>
      </c>
      <c r="F190" s="92">
        <v>89225</v>
      </c>
      <c r="G190" s="36">
        <f>F190/E190</f>
        <v>0.5647151898734177</v>
      </c>
    </row>
    <row r="191" spans="1:7" ht="12.75">
      <c r="A191" s="79"/>
      <c r="B191" s="79"/>
      <c r="C191" s="79"/>
      <c r="D191" s="60" t="s">
        <v>284</v>
      </c>
      <c r="E191" s="93"/>
      <c r="F191" s="95"/>
      <c r="G191" s="75"/>
    </row>
    <row r="192" spans="1:7" ht="12.75">
      <c r="A192" s="79"/>
      <c r="B192" s="85">
        <v>85228</v>
      </c>
      <c r="C192" s="79"/>
      <c r="D192" s="60" t="s">
        <v>60</v>
      </c>
      <c r="E192" s="91">
        <v>22000</v>
      </c>
      <c r="F192" s="96">
        <f>SUM(F193)</f>
        <v>15033.52</v>
      </c>
      <c r="G192" s="36">
        <f aca="true" t="shared" si="7" ref="G192:G197">F192/E192</f>
        <v>0.6833418181818182</v>
      </c>
    </row>
    <row r="193" spans="1:7" ht="12.75">
      <c r="A193" s="79"/>
      <c r="B193" s="79"/>
      <c r="C193" s="79"/>
      <c r="D193" s="60" t="s">
        <v>276</v>
      </c>
      <c r="E193" s="91">
        <v>22000</v>
      </c>
      <c r="F193" s="96">
        <f>SUM(F194)</f>
        <v>15033.52</v>
      </c>
      <c r="G193" s="36">
        <f t="shared" si="7"/>
        <v>0.6833418181818182</v>
      </c>
    </row>
    <row r="194" spans="1:7" ht="12.75">
      <c r="A194" s="79"/>
      <c r="B194" s="79"/>
      <c r="C194" s="81">
        <v>830</v>
      </c>
      <c r="D194" s="60" t="s">
        <v>64</v>
      </c>
      <c r="E194" s="91">
        <v>22000</v>
      </c>
      <c r="F194" s="96">
        <v>15033.52</v>
      </c>
      <c r="G194" s="36">
        <f t="shared" si="7"/>
        <v>0.6833418181818182</v>
      </c>
    </row>
    <row r="195" spans="1:7" ht="12.75">
      <c r="A195" s="79"/>
      <c r="B195" s="85">
        <v>85295</v>
      </c>
      <c r="C195" s="79"/>
      <c r="D195" s="60" t="s">
        <v>36</v>
      </c>
      <c r="E195" s="91">
        <v>152621</v>
      </c>
      <c r="F195" s="96">
        <f>SUM(F196)</f>
        <v>67000</v>
      </c>
      <c r="G195" s="36">
        <f t="shared" si="7"/>
        <v>0.43899594420164983</v>
      </c>
    </row>
    <row r="196" spans="1:7" ht="12.75">
      <c r="A196" s="79"/>
      <c r="B196" s="79"/>
      <c r="C196" s="79"/>
      <c r="D196" s="60" t="s">
        <v>276</v>
      </c>
      <c r="E196" s="91">
        <v>152621</v>
      </c>
      <c r="F196" s="96">
        <f>SUM(F197)</f>
        <v>67000</v>
      </c>
      <c r="G196" s="36">
        <f t="shared" si="7"/>
        <v>0.43899594420164983</v>
      </c>
    </row>
    <row r="197" spans="1:7" ht="12.75">
      <c r="A197" s="79"/>
      <c r="B197" s="79"/>
      <c r="C197" s="83">
        <v>2030</v>
      </c>
      <c r="D197" s="60" t="s">
        <v>283</v>
      </c>
      <c r="E197" s="91">
        <v>152621</v>
      </c>
      <c r="F197" s="96">
        <v>67000</v>
      </c>
      <c r="G197" s="36">
        <f t="shared" si="7"/>
        <v>0.43899594420164983</v>
      </c>
    </row>
    <row r="198" spans="1:7" ht="12.75">
      <c r="A198" s="79"/>
      <c r="B198" s="79"/>
      <c r="C198" s="79"/>
      <c r="D198" s="60" t="s">
        <v>284</v>
      </c>
      <c r="E198" s="93"/>
      <c r="F198" s="96"/>
      <c r="G198" s="77"/>
    </row>
    <row r="199" spans="1:7" ht="12.75">
      <c r="A199" s="84">
        <v>853</v>
      </c>
      <c r="B199" s="79"/>
      <c r="C199" s="79"/>
      <c r="D199" s="57" t="s">
        <v>252</v>
      </c>
      <c r="E199" s="89">
        <v>18500</v>
      </c>
      <c r="F199" s="97">
        <f>SUM(F200)</f>
        <v>18500</v>
      </c>
      <c r="G199" s="35">
        <f>F199/E199</f>
        <v>1</v>
      </c>
    </row>
    <row r="200" spans="1:7" ht="12.75">
      <c r="A200" s="79"/>
      <c r="B200" s="85">
        <v>85395</v>
      </c>
      <c r="C200" s="79"/>
      <c r="D200" s="60" t="s">
        <v>36</v>
      </c>
      <c r="E200" s="91">
        <v>18500</v>
      </c>
      <c r="F200" s="96">
        <f>SUM(F201)</f>
        <v>18500</v>
      </c>
      <c r="G200" s="36">
        <f>F200/E200</f>
        <v>1</v>
      </c>
    </row>
    <row r="201" spans="1:7" ht="12.75">
      <c r="A201" s="79"/>
      <c r="B201" s="79"/>
      <c r="C201" s="79"/>
      <c r="D201" s="60" t="s">
        <v>276</v>
      </c>
      <c r="E201" s="91">
        <v>18500</v>
      </c>
      <c r="F201" s="96">
        <f>SUM(F202)</f>
        <v>18500</v>
      </c>
      <c r="G201" s="36">
        <f>F201/E201</f>
        <v>1</v>
      </c>
    </row>
    <row r="202" spans="1:7" ht="12.75">
      <c r="A202" s="79"/>
      <c r="B202" s="79"/>
      <c r="C202" s="83">
        <v>2440</v>
      </c>
      <c r="D202" s="60" t="s">
        <v>285</v>
      </c>
      <c r="E202" s="91">
        <v>18500</v>
      </c>
      <c r="F202" s="96">
        <v>18500</v>
      </c>
      <c r="G202" s="36">
        <f>F202/E202</f>
        <v>1</v>
      </c>
    </row>
    <row r="203" spans="1:7" ht="12.75">
      <c r="A203" s="79"/>
      <c r="B203" s="79"/>
      <c r="C203" s="79"/>
      <c r="D203" s="60" t="s">
        <v>286</v>
      </c>
      <c r="E203" s="93"/>
      <c r="F203" s="96"/>
      <c r="G203" s="77"/>
    </row>
    <row r="204" spans="1:7" ht="12.75">
      <c r="A204" s="84">
        <v>854</v>
      </c>
      <c r="B204" s="79"/>
      <c r="C204" s="79"/>
      <c r="D204" s="57" t="s">
        <v>129</v>
      </c>
      <c r="E204" s="89">
        <v>245672</v>
      </c>
      <c r="F204" s="97">
        <f>SUM(F205)</f>
        <v>245672</v>
      </c>
      <c r="G204" s="35">
        <f>F204/E204</f>
        <v>1</v>
      </c>
    </row>
    <row r="205" spans="1:7" ht="12.75">
      <c r="A205" s="79"/>
      <c r="B205" s="85">
        <v>85415</v>
      </c>
      <c r="C205" s="79"/>
      <c r="D205" s="60" t="s">
        <v>130</v>
      </c>
      <c r="E205" s="91">
        <v>245672</v>
      </c>
      <c r="F205" s="96">
        <f>SUM(F206)</f>
        <v>245672</v>
      </c>
      <c r="G205" s="36">
        <f>F205/E205</f>
        <v>1</v>
      </c>
    </row>
    <row r="206" spans="1:7" ht="12.75">
      <c r="A206" s="79"/>
      <c r="B206" s="79"/>
      <c r="C206" s="79"/>
      <c r="D206" s="60" t="s">
        <v>276</v>
      </c>
      <c r="E206" s="91">
        <v>245672</v>
      </c>
      <c r="F206" s="96">
        <f>SUM(F207)</f>
        <v>245672</v>
      </c>
      <c r="G206" s="36">
        <f>F206/E206</f>
        <v>1</v>
      </c>
    </row>
    <row r="207" spans="1:7" ht="12.75">
      <c r="A207" s="79"/>
      <c r="B207" s="79"/>
      <c r="C207" s="83">
        <v>2030</v>
      </c>
      <c r="D207" s="60" t="s">
        <v>283</v>
      </c>
      <c r="E207" s="91">
        <v>245672</v>
      </c>
      <c r="F207" s="96">
        <v>245672</v>
      </c>
      <c r="G207" s="36">
        <f>F207/E207</f>
        <v>1</v>
      </c>
    </row>
    <row r="208" spans="1:7" ht="12.75">
      <c r="A208" s="79"/>
      <c r="B208" s="79"/>
      <c r="C208" s="79"/>
      <c r="D208" s="60" t="s">
        <v>284</v>
      </c>
      <c r="E208" s="93"/>
      <c r="F208" s="96"/>
      <c r="G208" s="77"/>
    </row>
    <row r="209" spans="1:7" ht="12.75">
      <c r="A209" s="84">
        <v>900</v>
      </c>
      <c r="B209" s="79"/>
      <c r="C209" s="79"/>
      <c r="D209" s="57" t="s">
        <v>61</v>
      </c>
      <c r="E209" s="89">
        <v>2430</v>
      </c>
      <c r="F209" s="97">
        <f>SUM(F210,F214)</f>
        <v>3133.32</v>
      </c>
      <c r="G209" s="35">
        <f>F209/E209</f>
        <v>1.2894320987654322</v>
      </c>
    </row>
    <row r="210" spans="1:7" ht="12.75">
      <c r="A210" s="79"/>
      <c r="B210" s="85">
        <v>90020</v>
      </c>
      <c r="C210" s="79"/>
      <c r="D210" s="60" t="s">
        <v>274</v>
      </c>
      <c r="E210" s="91">
        <v>830</v>
      </c>
      <c r="F210" s="96">
        <f>SUM(F212)</f>
        <v>1520.4</v>
      </c>
      <c r="G210" s="36">
        <f>F210/E210</f>
        <v>1.8318072289156628</v>
      </c>
    </row>
    <row r="211" spans="1:7" ht="12.75">
      <c r="A211" s="79"/>
      <c r="B211" s="79"/>
      <c r="C211" s="79"/>
      <c r="D211" s="60" t="s">
        <v>275</v>
      </c>
      <c r="E211" s="93"/>
      <c r="F211" s="96"/>
      <c r="G211" s="77"/>
    </row>
    <row r="212" spans="1:7" ht="12.75">
      <c r="A212" s="79"/>
      <c r="B212" s="79"/>
      <c r="C212" s="79"/>
      <c r="D212" s="60" t="s">
        <v>276</v>
      </c>
      <c r="E212" s="91">
        <v>830</v>
      </c>
      <c r="F212" s="96">
        <f>SUM(F213)</f>
        <v>1520.4</v>
      </c>
      <c r="G212" s="36">
        <f aca="true" t="shared" si="8" ref="G212:G220">F212/E212</f>
        <v>1.8318072289156628</v>
      </c>
    </row>
    <row r="213" spans="1:7" ht="12.75">
      <c r="A213" s="79"/>
      <c r="B213" s="79"/>
      <c r="C213" s="81">
        <v>400</v>
      </c>
      <c r="D213" s="60" t="s">
        <v>80</v>
      </c>
      <c r="E213" s="91">
        <v>830</v>
      </c>
      <c r="F213" s="96">
        <v>1520.4</v>
      </c>
      <c r="G213" s="36">
        <f t="shared" si="8"/>
        <v>1.8318072289156628</v>
      </c>
    </row>
    <row r="214" spans="1:7" ht="12.75">
      <c r="A214" s="79"/>
      <c r="B214" s="85">
        <v>90095</v>
      </c>
      <c r="C214" s="79"/>
      <c r="D214" s="60" t="s">
        <v>36</v>
      </c>
      <c r="E214" s="91">
        <v>1600</v>
      </c>
      <c r="F214" s="96">
        <f>SUM(F215)</f>
        <v>1612.92</v>
      </c>
      <c r="G214" s="36">
        <f t="shared" si="8"/>
        <v>1.008075</v>
      </c>
    </row>
    <row r="215" spans="1:7" ht="12.75">
      <c r="A215" s="79"/>
      <c r="B215" s="79"/>
      <c r="C215" s="79"/>
      <c r="D215" s="60" t="s">
        <v>276</v>
      </c>
      <c r="E215" s="91">
        <v>1600</v>
      </c>
      <c r="F215" s="96">
        <f>SUM(F216)</f>
        <v>1612.92</v>
      </c>
      <c r="G215" s="36">
        <f t="shared" si="8"/>
        <v>1.008075</v>
      </c>
    </row>
    <row r="216" spans="1:7" ht="12.75">
      <c r="A216" s="79"/>
      <c r="B216" s="79"/>
      <c r="C216" s="81">
        <v>840</v>
      </c>
      <c r="D216" s="60" t="s">
        <v>81</v>
      </c>
      <c r="E216" s="91">
        <v>1600</v>
      </c>
      <c r="F216" s="96">
        <v>1612.92</v>
      </c>
      <c r="G216" s="36">
        <f t="shared" si="8"/>
        <v>1.008075</v>
      </c>
    </row>
    <row r="217" spans="1:7" ht="12.75">
      <c r="A217" s="84">
        <v>926</v>
      </c>
      <c r="B217" s="79"/>
      <c r="C217" s="79"/>
      <c r="D217" s="57" t="s">
        <v>145</v>
      </c>
      <c r="E217" s="89">
        <v>80743</v>
      </c>
      <c r="F217" s="97">
        <f>SUM(F218)</f>
        <v>80742.29</v>
      </c>
      <c r="G217" s="35">
        <f t="shared" si="8"/>
        <v>0.9999912066680702</v>
      </c>
    </row>
    <row r="218" spans="1:7" ht="12.75">
      <c r="A218" s="79"/>
      <c r="B218" s="85">
        <v>92605</v>
      </c>
      <c r="C218" s="79"/>
      <c r="D218" s="60" t="s">
        <v>147</v>
      </c>
      <c r="E218" s="91">
        <v>80743</v>
      </c>
      <c r="F218" s="96">
        <f>SUM(F219)</f>
        <v>80742.29</v>
      </c>
      <c r="G218" s="36">
        <f t="shared" si="8"/>
        <v>0.9999912066680702</v>
      </c>
    </row>
    <row r="219" spans="1:7" ht="12.75">
      <c r="A219" s="79"/>
      <c r="B219" s="79"/>
      <c r="C219" s="79"/>
      <c r="D219" s="60" t="s">
        <v>276</v>
      </c>
      <c r="E219" s="91">
        <v>80743</v>
      </c>
      <c r="F219" s="96">
        <f>SUM(F220)</f>
        <v>80742.29</v>
      </c>
      <c r="G219" s="36">
        <f t="shared" si="8"/>
        <v>0.9999912066680702</v>
      </c>
    </row>
    <row r="220" spans="1:7" ht="12.75">
      <c r="A220" s="79"/>
      <c r="B220" s="79"/>
      <c r="C220" s="83">
        <v>2708</v>
      </c>
      <c r="D220" s="60" t="s">
        <v>287</v>
      </c>
      <c r="E220" s="91">
        <v>80743</v>
      </c>
      <c r="F220" s="96">
        <v>80742.29</v>
      </c>
      <c r="G220" s="36">
        <f t="shared" si="8"/>
        <v>0.9999912066680702</v>
      </c>
    </row>
    <row r="221" spans="1:7" ht="12.75">
      <c r="A221" s="79"/>
      <c r="B221" s="79"/>
      <c r="C221" s="79"/>
      <c r="D221" s="60" t="s">
        <v>288</v>
      </c>
      <c r="E221" s="93"/>
      <c r="F221" s="96"/>
      <c r="G221" s="77"/>
    </row>
    <row r="222" spans="1:7" ht="12.75">
      <c r="A222" s="82"/>
      <c r="B222" s="82"/>
      <c r="C222" s="82"/>
      <c r="D222" s="60" t="s">
        <v>289</v>
      </c>
      <c r="E222" s="94"/>
      <c r="F222" s="96"/>
      <c r="G222" s="77"/>
    </row>
    <row r="223" spans="1:7" ht="12.75">
      <c r="A223" s="82"/>
      <c r="B223" s="82"/>
      <c r="C223" s="82"/>
      <c r="D223" s="72" t="s">
        <v>160</v>
      </c>
      <c r="E223" s="89">
        <v>29472174</v>
      </c>
      <c r="F223" s="97">
        <f>SUM(F217,F209,F204,F199,F162,F153,F134,F119,F73,F64,F57,F37,F21,F11,F2)</f>
        <v>15867501.179999998</v>
      </c>
      <c r="G223" s="35">
        <f>F223/E223</f>
        <v>0.5383892338583505</v>
      </c>
    </row>
  </sheetData>
  <sheetProtection/>
  <printOptions horizontalCentered="1"/>
  <pageMargins left="0.5905511811023623" right="0.3937007874015748" top="1.062992125984252" bottom="0.984251968503937" header="0.5118110236220472" footer="0.5118110236220472"/>
  <pageSetup firstPageNumber="4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2008r.&amp;R&amp;8Zał. nr 3
Wykonanie  dochodów wg
paragrafów klasyfikacji</oddHeader>
    <oddFooter>&amp;C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PageLayoutView="0" workbookViewId="0" topLeftCell="A31">
      <selection activeCell="F53" sqref="F53"/>
    </sheetView>
  </sheetViews>
  <sheetFormatPr defaultColWidth="8.00390625" defaultRowHeight="12.75"/>
  <cols>
    <col min="1" max="1" width="5.57421875" style="38" bestFit="1" customWidth="1"/>
    <col min="2" max="2" width="7.140625" style="38" bestFit="1" customWidth="1"/>
    <col min="3" max="3" width="5.00390625" style="38" bestFit="1" customWidth="1"/>
    <col min="4" max="4" width="64.140625" style="2" customWidth="1"/>
    <col min="5" max="5" width="12.7109375" style="3" bestFit="1" customWidth="1"/>
    <col min="6" max="6" width="13.140625" style="39" customWidth="1"/>
    <col min="7" max="7" width="10.57421875" style="40" customWidth="1"/>
    <col min="8" max="16384" width="8.00390625" style="2" customWidth="1"/>
  </cols>
  <sheetData>
    <row r="1" spans="1:7" ht="12.75">
      <c r="A1" s="52" t="s">
        <v>32</v>
      </c>
      <c r="B1" s="52" t="s">
        <v>33</v>
      </c>
      <c r="C1" s="52" t="s">
        <v>62</v>
      </c>
      <c r="D1" s="52" t="s">
        <v>34</v>
      </c>
      <c r="E1" s="53" t="s">
        <v>173</v>
      </c>
      <c r="F1" s="33" t="s">
        <v>239</v>
      </c>
      <c r="G1" s="32" t="s">
        <v>238</v>
      </c>
    </row>
    <row r="2" spans="1:7" ht="12.75">
      <c r="A2" s="78">
        <v>10</v>
      </c>
      <c r="B2" s="79"/>
      <c r="C2" s="79"/>
      <c r="D2" s="57" t="s">
        <v>35</v>
      </c>
      <c r="E2" s="58">
        <f>SUM(E3)</f>
        <v>152723</v>
      </c>
      <c r="F2" s="29">
        <f>SUM(F3)</f>
        <v>152692.78</v>
      </c>
      <c r="G2" s="35">
        <f>F2/E2</f>
        <v>0.999802125416604</v>
      </c>
    </row>
    <row r="3" spans="1:7" ht="12.75">
      <c r="A3" s="79"/>
      <c r="B3" s="80">
        <v>1095</v>
      </c>
      <c r="C3" s="79"/>
      <c r="D3" s="60" t="s">
        <v>36</v>
      </c>
      <c r="E3" s="61">
        <f>SUM(E4)</f>
        <v>152723</v>
      </c>
      <c r="F3" s="30">
        <f>SUM(F4:F4)</f>
        <v>152692.78</v>
      </c>
      <c r="G3" s="36">
        <f>F3/E3</f>
        <v>0.999802125416604</v>
      </c>
    </row>
    <row r="4" spans="1:7" ht="12.75">
      <c r="A4" s="79"/>
      <c r="B4" s="79"/>
      <c r="C4" s="79"/>
      <c r="D4" s="60" t="s">
        <v>276</v>
      </c>
      <c r="E4" s="61">
        <f>SUM(E5)</f>
        <v>152723</v>
      </c>
      <c r="F4" s="30">
        <f>SUM(F5)</f>
        <v>152692.78</v>
      </c>
      <c r="G4" s="36">
        <f>F4/E4</f>
        <v>0.999802125416604</v>
      </c>
    </row>
    <row r="5" spans="1:7" ht="12.75">
      <c r="A5" s="79"/>
      <c r="B5" s="79"/>
      <c r="C5" s="83">
        <v>2010</v>
      </c>
      <c r="D5" s="60" t="s">
        <v>277</v>
      </c>
      <c r="E5" s="61">
        <v>152723</v>
      </c>
      <c r="F5" s="30">
        <v>152692.78</v>
      </c>
      <c r="G5" s="36">
        <f>F5/E5</f>
        <v>0.999802125416604</v>
      </c>
    </row>
    <row r="6" spans="1:7" ht="12.75">
      <c r="A6" s="79"/>
      <c r="B6" s="79"/>
      <c r="C6" s="79"/>
      <c r="D6" s="60" t="s">
        <v>278</v>
      </c>
      <c r="E6" s="55"/>
      <c r="F6" s="30"/>
      <c r="G6" s="36"/>
    </row>
    <row r="7" spans="1:7" ht="12.75">
      <c r="A7" s="82"/>
      <c r="B7" s="82"/>
      <c r="C7" s="82"/>
      <c r="D7" s="60" t="s">
        <v>279</v>
      </c>
      <c r="E7" s="49"/>
      <c r="F7" s="29"/>
      <c r="G7" s="35"/>
    </row>
    <row r="8" spans="1:7" ht="12.75">
      <c r="A8" s="84">
        <v>750</v>
      </c>
      <c r="B8" s="79"/>
      <c r="C8" s="79"/>
      <c r="D8" s="57" t="s">
        <v>41</v>
      </c>
      <c r="E8" s="58">
        <f>SUM(E9)</f>
        <v>98115</v>
      </c>
      <c r="F8" s="29">
        <f>SUM(F9)</f>
        <v>49056</v>
      </c>
      <c r="G8" s="35">
        <f>F8/E8</f>
        <v>0.4999847118177649</v>
      </c>
    </row>
    <row r="9" spans="1:7" ht="12.75">
      <c r="A9" s="79"/>
      <c r="B9" s="85">
        <v>75011</v>
      </c>
      <c r="C9" s="79"/>
      <c r="D9" s="60" t="s">
        <v>42</v>
      </c>
      <c r="E9" s="61">
        <f>SUM(E10)</f>
        <v>98115</v>
      </c>
      <c r="F9" s="30">
        <f>SUM(F10)</f>
        <v>49056</v>
      </c>
      <c r="G9" s="36">
        <f>F9/E9</f>
        <v>0.4999847118177649</v>
      </c>
    </row>
    <row r="10" spans="1:7" ht="12.75">
      <c r="A10" s="79"/>
      <c r="B10" s="79"/>
      <c r="C10" s="79"/>
      <c r="D10" s="60" t="s">
        <v>276</v>
      </c>
      <c r="E10" s="61">
        <f>SUM(E11)</f>
        <v>98115</v>
      </c>
      <c r="F10" s="30">
        <f>SUM(F11:F11)</f>
        <v>49056</v>
      </c>
      <c r="G10" s="36">
        <f>F10/E10</f>
        <v>0.4999847118177649</v>
      </c>
    </row>
    <row r="11" spans="1:7" ht="12.75">
      <c r="A11" s="79"/>
      <c r="B11" s="79"/>
      <c r="C11" s="83">
        <v>2010</v>
      </c>
      <c r="D11" s="60" t="s">
        <v>277</v>
      </c>
      <c r="E11" s="70">
        <v>98115</v>
      </c>
      <c r="F11" s="30">
        <v>49056</v>
      </c>
      <c r="G11" s="36">
        <f>F11/E11</f>
        <v>0.4999847118177649</v>
      </c>
    </row>
    <row r="12" spans="1:7" ht="12.75">
      <c r="A12" s="79"/>
      <c r="B12" s="79"/>
      <c r="C12" s="79"/>
      <c r="D12" s="60" t="s">
        <v>278</v>
      </c>
      <c r="E12" s="55"/>
      <c r="F12" s="30"/>
      <c r="G12" s="36"/>
    </row>
    <row r="13" spans="1:7" ht="12.75">
      <c r="A13" s="82"/>
      <c r="B13" s="82"/>
      <c r="C13" s="82"/>
      <c r="D13" s="60" t="s">
        <v>279</v>
      </c>
      <c r="E13" s="49"/>
      <c r="F13" s="30"/>
      <c r="G13" s="36"/>
    </row>
    <row r="14" spans="1:7" ht="12.75">
      <c r="A14" s="84">
        <v>751</v>
      </c>
      <c r="B14" s="79"/>
      <c r="C14" s="79"/>
      <c r="D14" s="57" t="s">
        <v>174</v>
      </c>
      <c r="E14" s="68">
        <v>2023</v>
      </c>
      <c r="F14" s="29">
        <f>SUM(F16)</f>
        <v>1068</v>
      </c>
      <c r="G14" s="35">
        <f>F14/E14</f>
        <v>0.5279288185862581</v>
      </c>
    </row>
    <row r="15" spans="1:7" ht="12.75">
      <c r="A15" s="79"/>
      <c r="B15" s="79"/>
      <c r="C15" s="79"/>
      <c r="D15" s="57" t="s">
        <v>175</v>
      </c>
      <c r="E15" s="55"/>
      <c r="F15" s="30"/>
      <c r="G15" s="36"/>
    </row>
    <row r="16" spans="1:7" ht="12.75">
      <c r="A16" s="79"/>
      <c r="B16" s="85">
        <v>75101</v>
      </c>
      <c r="C16" s="79"/>
      <c r="D16" s="60" t="s">
        <v>176</v>
      </c>
      <c r="E16" s="67">
        <v>2023</v>
      </c>
      <c r="F16" s="30">
        <f>SUM(F17)</f>
        <v>1068</v>
      </c>
      <c r="G16" s="36">
        <f>F16/E16</f>
        <v>0.5279288185862581</v>
      </c>
    </row>
    <row r="17" spans="1:7" ht="12.75">
      <c r="A17" s="79"/>
      <c r="B17" s="79"/>
      <c r="C17" s="79"/>
      <c r="D17" s="60" t="s">
        <v>276</v>
      </c>
      <c r="E17" s="67">
        <v>2023</v>
      </c>
      <c r="F17" s="30">
        <f>SUM(F18)</f>
        <v>1068</v>
      </c>
      <c r="G17" s="36">
        <f>F17/E17</f>
        <v>0.5279288185862581</v>
      </c>
    </row>
    <row r="18" spans="1:7" ht="12.75">
      <c r="A18" s="79"/>
      <c r="B18" s="79"/>
      <c r="C18" s="83">
        <v>2010</v>
      </c>
      <c r="D18" s="60" t="s">
        <v>277</v>
      </c>
      <c r="E18" s="67">
        <v>2023</v>
      </c>
      <c r="F18" s="30">
        <v>1068</v>
      </c>
      <c r="G18" s="36">
        <f>F18/E18</f>
        <v>0.5279288185862581</v>
      </c>
    </row>
    <row r="19" spans="1:7" ht="12.75">
      <c r="A19" s="79"/>
      <c r="B19" s="79"/>
      <c r="C19" s="79"/>
      <c r="D19" s="60" t="s">
        <v>278</v>
      </c>
      <c r="E19" s="55"/>
      <c r="F19" s="30"/>
      <c r="G19" s="36"/>
    </row>
    <row r="20" spans="1:7" ht="12.75">
      <c r="A20" s="82"/>
      <c r="B20" s="82"/>
      <c r="C20" s="82"/>
      <c r="D20" s="60" t="s">
        <v>279</v>
      </c>
      <c r="E20" s="49"/>
      <c r="F20" s="30"/>
      <c r="G20" s="36"/>
    </row>
    <row r="21" spans="1:7" ht="12.75">
      <c r="A21" s="84">
        <v>754</v>
      </c>
      <c r="B21" s="79"/>
      <c r="C21" s="79"/>
      <c r="D21" s="57" t="s">
        <v>43</v>
      </c>
      <c r="E21" s="68">
        <f>SUM(E22)</f>
        <v>1000</v>
      </c>
      <c r="F21" s="29">
        <f>SUM(F22)</f>
        <v>0</v>
      </c>
      <c r="G21" s="35">
        <f>F21/E21</f>
        <v>0</v>
      </c>
    </row>
    <row r="22" spans="1:7" ht="12.75">
      <c r="A22" s="79"/>
      <c r="B22" s="85">
        <v>75414</v>
      </c>
      <c r="C22" s="79"/>
      <c r="D22" s="60" t="s">
        <v>44</v>
      </c>
      <c r="E22" s="67">
        <v>1000</v>
      </c>
      <c r="F22" s="30">
        <f>SUM(F23)</f>
        <v>0</v>
      </c>
      <c r="G22" s="36">
        <f>F22/E22</f>
        <v>0</v>
      </c>
    </row>
    <row r="23" spans="1:7" ht="12.75">
      <c r="A23" s="79"/>
      <c r="B23" s="79"/>
      <c r="C23" s="79"/>
      <c r="D23" s="60" t="s">
        <v>276</v>
      </c>
      <c r="E23" s="67">
        <v>1000</v>
      </c>
      <c r="F23" s="30">
        <f>SUM(F24)</f>
        <v>0</v>
      </c>
      <c r="G23" s="36">
        <f>F23/E23</f>
        <v>0</v>
      </c>
    </row>
    <row r="24" spans="1:7" ht="12.75">
      <c r="A24" s="79"/>
      <c r="B24" s="79"/>
      <c r="C24" s="83">
        <v>2010</v>
      </c>
      <c r="D24" s="60" t="s">
        <v>277</v>
      </c>
      <c r="E24" s="67">
        <v>1000</v>
      </c>
      <c r="F24" s="86">
        <v>0</v>
      </c>
      <c r="G24" s="36">
        <f>F24/E24</f>
        <v>0</v>
      </c>
    </row>
    <row r="25" spans="1:7" ht="12.75">
      <c r="A25" s="79"/>
      <c r="B25" s="79"/>
      <c r="C25" s="79"/>
      <c r="D25" s="60" t="s">
        <v>278</v>
      </c>
      <c r="E25" s="55"/>
      <c r="F25" s="30"/>
      <c r="G25" s="36"/>
    </row>
    <row r="26" spans="1:7" ht="12.75">
      <c r="A26" s="82"/>
      <c r="B26" s="82"/>
      <c r="C26" s="82"/>
      <c r="D26" s="60" t="s">
        <v>279</v>
      </c>
      <c r="E26" s="49"/>
      <c r="F26" s="30"/>
      <c r="G26" s="36"/>
    </row>
    <row r="27" spans="1:7" ht="12.75">
      <c r="A27" s="84">
        <v>851</v>
      </c>
      <c r="B27" s="79"/>
      <c r="C27" s="79"/>
      <c r="D27" s="57" t="s">
        <v>56</v>
      </c>
      <c r="E27" s="58">
        <f>SUM(E28)</f>
        <v>200</v>
      </c>
      <c r="F27" s="29">
        <f>SUM(F28)</f>
        <v>200</v>
      </c>
      <c r="G27" s="35">
        <f>F27/E27</f>
        <v>1</v>
      </c>
    </row>
    <row r="28" spans="1:7" ht="12.75">
      <c r="A28" s="79"/>
      <c r="B28" s="85">
        <v>85195</v>
      </c>
      <c r="C28" s="79"/>
      <c r="D28" s="60" t="s">
        <v>36</v>
      </c>
      <c r="E28" s="66">
        <v>200</v>
      </c>
      <c r="F28" s="30">
        <f>SUM(F29)</f>
        <v>200</v>
      </c>
      <c r="G28" s="36">
        <f>F28/E28</f>
        <v>1</v>
      </c>
    </row>
    <row r="29" spans="1:7" ht="12.75">
      <c r="A29" s="79"/>
      <c r="B29" s="79"/>
      <c r="C29" s="79"/>
      <c r="D29" s="60" t="s">
        <v>276</v>
      </c>
      <c r="E29" s="66">
        <v>200</v>
      </c>
      <c r="F29" s="30">
        <f>SUM(F30)</f>
        <v>200</v>
      </c>
      <c r="G29" s="36">
        <f>F29/E29</f>
        <v>1</v>
      </c>
    </row>
    <row r="30" spans="1:7" ht="12.75">
      <c r="A30" s="79"/>
      <c r="B30" s="79"/>
      <c r="C30" s="83">
        <v>2010</v>
      </c>
      <c r="D30" s="60" t="s">
        <v>277</v>
      </c>
      <c r="E30" s="66">
        <v>200</v>
      </c>
      <c r="F30" s="30">
        <v>200</v>
      </c>
      <c r="G30" s="36">
        <f>F30/E30</f>
        <v>1</v>
      </c>
    </row>
    <row r="31" spans="1:7" ht="12.75">
      <c r="A31" s="79"/>
      <c r="B31" s="79"/>
      <c r="C31" s="79"/>
      <c r="D31" s="60" t="s">
        <v>278</v>
      </c>
      <c r="E31" s="55"/>
      <c r="F31" s="30"/>
      <c r="G31" s="36"/>
    </row>
    <row r="32" spans="1:7" ht="12.75">
      <c r="A32" s="82"/>
      <c r="B32" s="82"/>
      <c r="C32" s="82"/>
      <c r="D32" s="60" t="s">
        <v>279</v>
      </c>
      <c r="E32" s="49"/>
      <c r="F32" s="30"/>
      <c r="G32" s="36"/>
    </row>
    <row r="33" spans="1:7" ht="12.75">
      <c r="A33" s="84">
        <v>852</v>
      </c>
      <c r="B33" s="79"/>
      <c r="C33" s="79"/>
      <c r="D33" s="57" t="s">
        <v>58</v>
      </c>
      <c r="E33" s="63">
        <f>SUM(E34,E40,E47)</f>
        <v>4009000</v>
      </c>
      <c r="F33" s="63">
        <f>SUM(F34,F40,F47)</f>
        <v>1788758</v>
      </c>
      <c r="G33" s="35">
        <f>F33/E33</f>
        <v>0.4461855824395111</v>
      </c>
    </row>
    <row r="34" spans="1:7" ht="12.75">
      <c r="A34" s="79"/>
      <c r="B34" s="85">
        <v>85212</v>
      </c>
      <c r="C34" s="79"/>
      <c r="D34" s="60" t="s">
        <v>267</v>
      </c>
      <c r="E34" s="65">
        <f>SUM(E36)</f>
        <v>3769000</v>
      </c>
      <c r="F34" s="30">
        <f>SUM(F36)</f>
        <v>1698058</v>
      </c>
      <c r="G34" s="36">
        <f>F34/E34</f>
        <v>0.4505327673122844</v>
      </c>
    </row>
    <row r="35" spans="1:7" ht="12.75">
      <c r="A35" s="79"/>
      <c r="B35" s="79"/>
      <c r="C35" s="79"/>
      <c r="D35" s="60" t="s">
        <v>268</v>
      </c>
      <c r="E35" s="55"/>
      <c r="F35" s="30"/>
      <c r="G35" s="36"/>
    </row>
    <row r="36" spans="1:7" ht="12.75">
      <c r="A36" s="79"/>
      <c r="B36" s="79"/>
      <c r="C36" s="79"/>
      <c r="D36" s="60" t="s">
        <v>276</v>
      </c>
      <c r="E36" s="65">
        <f>SUM(E37)</f>
        <v>3769000</v>
      </c>
      <c r="F36" s="30">
        <f>SUM(F37:F37)</f>
        <v>1698058</v>
      </c>
      <c r="G36" s="36">
        <f>F36/E36</f>
        <v>0.4505327673122844</v>
      </c>
    </row>
    <row r="37" spans="1:7" ht="12.75">
      <c r="A37" s="79"/>
      <c r="B37" s="79"/>
      <c r="C37" s="83">
        <v>2010</v>
      </c>
      <c r="D37" s="60" t="s">
        <v>277</v>
      </c>
      <c r="E37" s="65">
        <v>3769000</v>
      </c>
      <c r="F37" s="30">
        <v>1698058</v>
      </c>
      <c r="G37" s="36">
        <f>F37/E37</f>
        <v>0.4505327673122844</v>
      </c>
    </row>
    <row r="38" spans="1:7" ht="12.75">
      <c r="A38" s="79"/>
      <c r="B38" s="79"/>
      <c r="C38" s="79"/>
      <c r="D38" s="60" t="s">
        <v>278</v>
      </c>
      <c r="E38" s="55"/>
      <c r="F38" s="30"/>
      <c r="G38" s="36"/>
    </row>
    <row r="39" spans="1:7" ht="12.75">
      <c r="A39" s="82"/>
      <c r="B39" s="82"/>
      <c r="C39" s="82"/>
      <c r="D39" s="60" t="s">
        <v>279</v>
      </c>
      <c r="E39" s="49"/>
      <c r="F39" s="30"/>
      <c r="G39" s="36"/>
    </row>
    <row r="40" spans="1:7" ht="12.75">
      <c r="A40" s="79"/>
      <c r="B40" s="85">
        <v>85213</v>
      </c>
      <c r="C40" s="79"/>
      <c r="D40" s="60" t="s">
        <v>269</v>
      </c>
      <c r="E40" s="70">
        <v>30000</v>
      </c>
      <c r="F40" s="30">
        <f>SUM(F43)</f>
        <v>7700</v>
      </c>
      <c r="G40" s="36">
        <f>F40/E40</f>
        <v>0.25666666666666665</v>
      </c>
    </row>
    <row r="41" spans="1:7" ht="12.75">
      <c r="A41" s="79"/>
      <c r="B41" s="79"/>
      <c r="C41" s="79"/>
      <c r="D41" s="60" t="s">
        <v>270</v>
      </c>
      <c r="E41" s="55"/>
      <c r="F41" s="30"/>
      <c r="G41" s="36"/>
    </row>
    <row r="42" spans="1:7" ht="12.75">
      <c r="A42" s="82"/>
      <c r="B42" s="82"/>
      <c r="C42" s="82"/>
      <c r="D42" s="60" t="s">
        <v>271</v>
      </c>
      <c r="E42" s="49"/>
      <c r="F42" s="29"/>
      <c r="G42" s="35"/>
    </row>
    <row r="43" spans="1:7" ht="12.75">
      <c r="A43" s="79"/>
      <c r="B43" s="79"/>
      <c r="C43" s="79"/>
      <c r="D43" s="60" t="s">
        <v>276</v>
      </c>
      <c r="E43" s="70">
        <v>30000</v>
      </c>
      <c r="F43" s="30">
        <f>SUM(F44)</f>
        <v>7700</v>
      </c>
      <c r="G43" s="36">
        <f>F43/E43</f>
        <v>0.25666666666666665</v>
      </c>
    </row>
    <row r="44" spans="1:7" ht="12.75">
      <c r="A44" s="79"/>
      <c r="B44" s="79"/>
      <c r="C44" s="83">
        <v>2010</v>
      </c>
      <c r="D44" s="60" t="s">
        <v>277</v>
      </c>
      <c r="E44" s="70">
        <v>30000</v>
      </c>
      <c r="F44" s="30">
        <v>7700</v>
      </c>
      <c r="G44" s="36">
        <f>F44/E44</f>
        <v>0.25666666666666665</v>
      </c>
    </row>
    <row r="45" spans="1:7" ht="12.75">
      <c r="A45" s="79"/>
      <c r="B45" s="79"/>
      <c r="C45" s="79"/>
      <c r="D45" s="60" t="s">
        <v>278</v>
      </c>
      <c r="E45" s="55"/>
      <c r="F45" s="30"/>
      <c r="G45" s="36"/>
    </row>
    <row r="46" spans="1:7" ht="12.75">
      <c r="A46" s="82"/>
      <c r="B46" s="82"/>
      <c r="C46" s="82"/>
      <c r="D46" s="60" t="s">
        <v>279</v>
      </c>
      <c r="E46" s="49"/>
      <c r="F46" s="29"/>
      <c r="G46" s="35"/>
    </row>
    <row r="47" spans="1:7" ht="12.75">
      <c r="A47" s="79"/>
      <c r="B47" s="85">
        <v>85214</v>
      </c>
      <c r="C47" s="79"/>
      <c r="D47" s="60" t="s">
        <v>272</v>
      </c>
      <c r="E47" s="65">
        <f>SUM(E49)</f>
        <v>210000</v>
      </c>
      <c r="F47" s="30">
        <f>SUM(F49)</f>
        <v>83000</v>
      </c>
      <c r="G47" s="36">
        <f>F47/E47</f>
        <v>0.3952380952380952</v>
      </c>
    </row>
    <row r="48" spans="1:7" ht="12.75">
      <c r="A48" s="79"/>
      <c r="B48" s="79"/>
      <c r="C48" s="79"/>
      <c r="D48" s="60" t="s">
        <v>273</v>
      </c>
      <c r="E48" s="55"/>
      <c r="F48" s="30"/>
      <c r="G48" s="36"/>
    </row>
    <row r="49" spans="1:7" ht="12.75">
      <c r="A49" s="79"/>
      <c r="B49" s="79"/>
      <c r="C49" s="79"/>
      <c r="D49" s="60" t="s">
        <v>276</v>
      </c>
      <c r="E49" s="65">
        <f>SUM(E50)</f>
        <v>210000</v>
      </c>
      <c r="F49" s="30">
        <f>SUM(F50)</f>
        <v>83000</v>
      </c>
      <c r="G49" s="36">
        <f>F49/E49</f>
        <v>0.3952380952380952</v>
      </c>
    </row>
    <row r="50" spans="1:7" ht="12.75">
      <c r="A50" s="79"/>
      <c r="B50" s="79"/>
      <c r="C50" s="83">
        <v>2010</v>
      </c>
      <c r="D50" s="60" t="s">
        <v>277</v>
      </c>
      <c r="E50" s="61">
        <v>210000</v>
      </c>
      <c r="F50" s="30">
        <v>83000</v>
      </c>
      <c r="G50" s="36">
        <f>F50/E50</f>
        <v>0.3952380952380952</v>
      </c>
    </row>
    <row r="51" spans="1:7" ht="12.75">
      <c r="A51" s="79"/>
      <c r="B51" s="79"/>
      <c r="C51" s="79"/>
      <c r="D51" s="60" t="s">
        <v>278</v>
      </c>
      <c r="E51" s="55"/>
      <c r="F51" s="29"/>
      <c r="G51" s="35"/>
    </row>
    <row r="52" spans="1:7" ht="12.75">
      <c r="A52" s="82"/>
      <c r="B52" s="82"/>
      <c r="C52" s="82"/>
      <c r="D52" s="60" t="s">
        <v>279</v>
      </c>
      <c r="E52" s="49"/>
      <c r="F52" s="30"/>
      <c r="G52" s="36"/>
    </row>
    <row r="53" spans="1:7" ht="12.75">
      <c r="A53" s="82"/>
      <c r="B53" s="82"/>
      <c r="C53" s="82"/>
      <c r="D53" s="72" t="s">
        <v>160</v>
      </c>
      <c r="E53" s="69">
        <f>SUM(E33,E27,E21,E14,E8,E2)</f>
        <v>4263061</v>
      </c>
      <c r="F53" s="69">
        <f>SUM(F33,F27,F21,F14,F8,F2)</f>
        <v>1991774.78</v>
      </c>
      <c r="G53" s="35">
        <f>F53/E53</f>
        <v>0.46721704897021177</v>
      </c>
    </row>
  </sheetData>
  <sheetProtection/>
  <printOptions horizontalCentered="1"/>
  <pageMargins left="0.4724409448818898" right="0.35433070866141736" top="0.984251968503937" bottom="0.984251968503937" header="0.5118110236220472" footer="0.5118110236220472"/>
  <pageSetup firstPageNumber="11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2008r.&amp;R&amp;8Zał. nr 4
Wykonanie dochodów na zadania zlecone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47"/>
  <sheetViews>
    <sheetView showGridLines="0" zoomScale="120" zoomScaleNormal="120" zoomScalePageLayoutView="0" workbookViewId="0" topLeftCell="A733">
      <selection activeCell="D744" sqref="D744"/>
    </sheetView>
  </sheetViews>
  <sheetFormatPr defaultColWidth="8.00390625" defaultRowHeight="12.75"/>
  <cols>
    <col min="1" max="1" width="5.57421875" style="182" bestFit="1" customWidth="1"/>
    <col min="2" max="3" width="8.8515625" style="182" bestFit="1" customWidth="1"/>
    <col min="4" max="4" width="67.28125" style="148" bestFit="1" customWidth="1"/>
    <col min="5" max="5" width="13.28125" style="148" bestFit="1" customWidth="1"/>
    <col min="6" max="6" width="13.28125" style="183" bestFit="1" customWidth="1"/>
    <col min="7" max="7" width="7.7109375" style="184" bestFit="1" customWidth="1"/>
    <col min="8" max="8" width="10.57421875" style="148" bestFit="1" customWidth="1"/>
    <col min="9" max="9" width="9.140625" style="148" bestFit="1" customWidth="1"/>
    <col min="10" max="16384" width="8.00390625" style="148" customWidth="1"/>
  </cols>
  <sheetData>
    <row r="1" spans="1:7" ht="12.75">
      <c r="A1" s="145" t="s">
        <v>32</v>
      </c>
      <c r="B1" s="145" t="s">
        <v>33</v>
      </c>
      <c r="C1" s="145" t="s">
        <v>62</v>
      </c>
      <c r="D1" s="145" t="s">
        <v>34</v>
      </c>
      <c r="E1" s="145" t="s">
        <v>173</v>
      </c>
      <c r="F1" s="146" t="s">
        <v>239</v>
      </c>
      <c r="G1" s="147" t="s">
        <v>238</v>
      </c>
    </row>
    <row r="2" spans="1:7" ht="12.75">
      <c r="A2" s="149">
        <v>10</v>
      </c>
      <c r="B2" s="150"/>
      <c r="C2" s="150"/>
      <c r="D2" s="151" t="s">
        <v>35</v>
      </c>
      <c r="E2" s="152">
        <f>SUM(E3,E11,E15)</f>
        <v>191623</v>
      </c>
      <c r="F2" s="153">
        <f>SUM(F3,F11,F15)</f>
        <v>170578.92</v>
      </c>
      <c r="G2" s="147">
        <f>F2/E2</f>
        <v>0.8901797800890291</v>
      </c>
    </row>
    <row r="3" spans="1:7" ht="12.75">
      <c r="A3" s="150"/>
      <c r="B3" s="154">
        <v>1009</v>
      </c>
      <c r="C3" s="150"/>
      <c r="D3" s="155" t="s">
        <v>82</v>
      </c>
      <c r="E3" s="156">
        <v>20000</v>
      </c>
      <c r="F3" s="157">
        <f>SUM(F4)</f>
        <v>8672.9</v>
      </c>
      <c r="G3" s="158">
        <f>F3/E3</f>
        <v>0.433645</v>
      </c>
    </row>
    <row r="4" spans="1:7" ht="12.75">
      <c r="A4" s="150"/>
      <c r="B4" s="150"/>
      <c r="C4" s="150"/>
      <c r="D4" s="155" t="s">
        <v>83</v>
      </c>
      <c r="E4" s="156">
        <f>SUM(E5,E8)</f>
        <v>20000</v>
      </c>
      <c r="F4" s="157">
        <f>SUM(F5,F8)</f>
        <v>8672.9</v>
      </c>
      <c r="G4" s="158">
        <f>F4/E4</f>
        <v>0.433645</v>
      </c>
    </row>
    <row r="5" spans="1:7" ht="12.75">
      <c r="A5" s="150"/>
      <c r="B5" s="150"/>
      <c r="C5" s="159">
        <v>4270</v>
      </c>
      <c r="D5" s="155" t="s">
        <v>91</v>
      </c>
      <c r="E5" s="156">
        <v>10000</v>
      </c>
      <c r="F5" s="157">
        <v>0</v>
      </c>
      <c r="G5" s="158">
        <f>F5/E5</f>
        <v>0</v>
      </c>
    </row>
    <row r="6" spans="1:7" ht="12.75">
      <c r="A6" s="150"/>
      <c r="B6" s="150"/>
      <c r="C6" s="160"/>
      <c r="D6" s="155" t="s">
        <v>168</v>
      </c>
      <c r="E6" s="161"/>
      <c r="F6" s="157"/>
      <c r="G6" s="158"/>
    </row>
    <row r="7" spans="1:7" ht="12.75">
      <c r="A7" s="150"/>
      <c r="B7" s="150"/>
      <c r="C7" s="150"/>
      <c r="D7" s="155" t="s">
        <v>292</v>
      </c>
      <c r="E7" s="156">
        <v>10000</v>
      </c>
      <c r="F7" s="157">
        <v>0</v>
      </c>
      <c r="G7" s="158">
        <v>0</v>
      </c>
    </row>
    <row r="8" spans="1:7" ht="12.75">
      <c r="A8" s="150"/>
      <c r="B8" s="150"/>
      <c r="C8" s="159">
        <v>4300</v>
      </c>
      <c r="D8" s="155" t="s">
        <v>84</v>
      </c>
      <c r="E8" s="156">
        <v>10000</v>
      </c>
      <c r="F8" s="157">
        <v>8672.9</v>
      </c>
      <c r="G8" s="158">
        <f>F8/E8</f>
        <v>0.86729</v>
      </c>
    </row>
    <row r="9" spans="1:7" ht="12.75">
      <c r="A9" s="150"/>
      <c r="B9" s="150"/>
      <c r="C9" s="160"/>
      <c r="D9" s="155" t="s">
        <v>168</v>
      </c>
      <c r="E9" s="161"/>
      <c r="F9" s="157"/>
      <c r="G9" s="158"/>
    </row>
    <row r="10" spans="1:7" ht="12.75">
      <c r="A10" s="150"/>
      <c r="B10" s="150"/>
      <c r="C10" s="150"/>
      <c r="D10" s="155" t="s">
        <v>293</v>
      </c>
      <c r="E10" s="156">
        <v>10000</v>
      </c>
      <c r="F10" s="157">
        <v>8672.9</v>
      </c>
      <c r="G10" s="158">
        <f>F10/E10</f>
        <v>0.86729</v>
      </c>
    </row>
    <row r="11" spans="1:7" ht="12.75">
      <c r="A11" s="150"/>
      <c r="B11" s="154">
        <v>1030</v>
      </c>
      <c r="C11" s="150"/>
      <c r="D11" s="155" t="s">
        <v>85</v>
      </c>
      <c r="E11" s="156">
        <f>SUM(E12)</f>
        <v>18000</v>
      </c>
      <c r="F11" s="157">
        <f>SUM(F12)</f>
        <v>9604.17</v>
      </c>
      <c r="G11" s="158">
        <f>F11/E11</f>
        <v>0.533565</v>
      </c>
    </row>
    <row r="12" spans="1:7" ht="12.75">
      <c r="A12" s="150"/>
      <c r="B12" s="150"/>
      <c r="C12" s="150"/>
      <c r="D12" s="155" t="s">
        <v>83</v>
      </c>
      <c r="E12" s="156">
        <v>18000</v>
      </c>
      <c r="F12" s="157">
        <f>SUM(F13)</f>
        <v>9604.17</v>
      </c>
      <c r="G12" s="158">
        <f>F12/E12</f>
        <v>0.533565</v>
      </c>
    </row>
    <row r="13" spans="1:7" ht="12.75">
      <c r="A13" s="150"/>
      <c r="B13" s="150"/>
      <c r="C13" s="159">
        <v>2850</v>
      </c>
      <c r="D13" s="155" t="s">
        <v>205</v>
      </c>
      <c r="E13" s="156">
        <v>18000</v>
      </c>
      <c r="F13" s="157">
        <v>9604.17</v>
      </c>
      <c r="G13" s="158">
        <f>F13/E13</f>
        <v>0.533565</v>
      </c>
    </row>
    <row r="14" spans="1:7" ht="12.75">
      <c r="A14" s="150"/>
      <c r="B14" s="150"/>
      <c r="C14" s="150"/>
      <c r="D14" s="155" t="s">
        <v>206</v>
      </c>
      <c r="E14" s="161"/>
      <c r="F14" s="157"/>
      <c r="G14" s="158"/>
    </row>
    <row r="15" spans="1:7" ht="12.75">
      <c r="A15" s="150"/>
      <c r="B15" s="154">
        <v>1095</v>
      </c>
      <c r="C15" s="150"/>
      <c r="D15" s="155" t="s">
        <v>36</v>
      </c>
      <c r="E15" s="162">
        <f>SUM(E16)</f>
        <v>153623</v>
      </c>
      <c r="F15" s="157">
        <f>SUM(F16)</f>
        <v>152301.85</v>
      </c>
      <c r="G15" s="158">
        <f aca="true" t="shared" si="0" ref="G15:G20">F15/E15</f>
        <v>0.9914000507736472</v>
      </c>
    </row>
    <row r="16" spans="1:7" ht="12.75">
      <c r="A16" s="150"/>
      <c r="B16" s="150"/>
      <c r="C16" s="150"/>
      <c r="D16" s="155" t="s">
        <v>83</v>
      </c>
      <c r="E16" s="162">
        <f>SUM(E17,E18,E19,E20,E23)</f>
        <v>153623</v>
      </c>
      <c r="F16" s="157">
        <f>SUM(F17,F18,F19,F20,F23)</f>
        <v>152301.85</v>
      </c>
      <c r="G16" s="158">
        <f t="shared" si="0"/>
        <v>0.9914000507736472</v>
      </c>
    </row>
    <row r="17" spans="1:7" ht="12.75">
      <c r="A17" s="150"/>
      <c r="B17" s="150"/>
      <c r="C17" s="159">
        <v>4010</v>
      </c>
      <c r="D17" s="155" t="s">
        <v>101</v>
      </c>
      <c r="E17" s="163">
        <v>2200</v>
      </c>
      <c r="F17" s="157">
        <v>1950.19</v>
      </c>
      <c r="G17" s="158">
        <f t="shared" si="0"/>
        <v>0.8864500000000001</v>
      </c>
    </row>
    <row r="18" spans="1:7" ht="12.75">
      <c r="A18" s="150"/>
      <c r="B18" s="150"/>
      <c r="C18" s="159">
        <v>4110</v>
      </c>
      <c r="D18" s="155" t="s">
        <v>102</v>
      </c>
      <c r="E18" s="164">
        <v>335</v>
      </c>
      <c r="F18" s="157">
        <v>212.66</v>
      </c>
      <c r="G18" s="158">
        <f t="shared" si="0"/>
        <v>0.6348059701492538</v>
      </c>
    </row>
    <row r="19" spans="1:7" ht="12.75">
      <c r="A19" s="150"/>
      <c r="B19" s="150"/>
      <c r="C19" s="159">
        <v>4120</v>
      </c>
      <c r="D19" s="155" t="s">
        <v>103</v>
      </c>
      <c r="E19" s="165">
        <v>55</v>
      </c>
      <c r="F19" s="157">
        <v>34.3</v>
      </c>
      <c r="G19" s="158">
        <f t="shared" si="0"/>
        <v>0.6236363636363635</v>
      </c>
    </row>
    <row r="20" spans="1:7" ht="12.75">
      <c r="A20" s="150"/>
      <c r="B20" s="150"/>
      <c r="C20" s="159">
        <v>4210</v>
      </c>
      <c r="D20" s="155" t="s">
        <v>86</v>
      </c>
      <c r="E20" s="163">
        <v>1304</v>
      </c>
      <c r="F20" s="157">
        <v>404</v>
      </c>
      <c r="G20" s="158">
        <f t="shared" si="0"/>
        <v>0.3098159509202454</v>
      </c>
    </row>
    <row r="21" spans="1:7" ht="12.75">
      <c r="A21" s="150"/>
      <c r="B21" s="150"/>
      <c r="C21" s="160"/>
      <c r="D21" s="155" t="s">
        <v>168</v>
      </c>
      <c r="E21" s="161"/>
      <c r="F21" s="153"/>
      <c r="G21" s="147"/>
    </row>
    <row r="22" spans="1:7" ht="12.75">
      <c r="A22" s="150"/>
      <c r="B22" s="150"/>
      <c r="C22" s="150"/>
      <c r="D22" s="155" t="s">
        <v>207</v>
      </c>
      <c r="E22" s="164">
        <v>900</v>
      </c>
      <c r="F22" s="157">
        <v>0</v>
      </c>
      <c r="G22" s="158">
        <v>0</v>
      </c>
    </row>
    <row r="23" spans="1:7" ht="12.75">
      <c r="A23" s="150"/>
      <c r="B23" s="150"/>
      <c r="C23" s="159">
        <v>4430</v>
      </c>
      <c r="D23" s="155" t="s">
        <v>94</v>
      </c>
      <c r="E23" s="162">
        <v>149729</v>
      </c>
      <c r="F23" s="157">
        <v>149700.7</v>
      </c>
      <c r="G23" s="158">
        <f>F23/E23</f>
        <v>0.9998109918586247</v>
      </c>
    </row>
    <row r="24" spans="1:7" ht="12.75">
      <c r="A24" s="166">
        <v>400</v>
      </c>
      <c r="B24" s="150"/>
      <c r="C24" s="150"/>
      <c r="D24" s="151" t="s">
        <v>87</v>
      </c>
      <c r="E24" s="152">
        <v>220000</v>
      </c>
      <c r="F24" s="153">
        <f>SUM(F25)</f>
        <v>26937</v>
      </c>
      <c r="G24" s="147">
        <f>F24/E24</f>
        <v>0.12244090909090909</v>
      </c>
    </row>
    <row r="25" spans="1:7" ht="12.75">
      <c r="A25" s="150"/>
      <c r="B25" s="167">
        <v>40002</v>
      </c>
      <c r="C25" s="150"/>
      <c r="D25" s="155" t="s">
        <v>88</v>
      </c>
      <c r="E25" s="162">
        <f>SUM(E26)</f>
        <v>220000</v>
      </c>
      <c r="F25" s="157">
        <f>SUM(F26)</f>
        <v>26937</v>
      </c>
      <c r="G25" s="158">
        <f>F25/E25</f>
        <v>0.12244090909090909</v>
      </c>
    </row>
    <row r="26" spans="1:7" ht="12.75">
      <c r="A26" s="150"/>
      <c r="B26" s="150"/>
      <c r="C26" s="150"/>
      <c r="D26" s="155" t="s">
        <v>89</v>
      </c>
      <c r="E26" s="162">
        <f>SUM(E27,E30)</f>
        <v>220000</v>
      </c>
      <c r="F26" s="162">
        <f>SUM(F27,F30)</f>
        <v>26937</v>
      </c>
      <c r="G26" s="158">
        <f>F26/E26</f>
        <v>0.12244090909090909</v>
      </c>
    </row>
    <row r="27" spans="1:7" ht="12.75">
      <c r="A27" s="150"/>
      <c r="B27" s="150"/>
      <c r="C27" s="159">
        <v>6050</v>
      </c>
      <c r="D27" s="155" t="s">
        <v>90</v>
      </c>
      <c r="E27" s="162">
        <v>158600</v>
      </c>
      <c r="F27" s="157">
        <v>0</v>
      </c>
      <c r="G27" s="158">
        <f>F27/E27</f>
        <v>0</v>
      </c>
    </row>
    <row r="28" spans="1:7" ht="12.75">
      <c r="A28" s="150"/>
      <c r="B28" s="150"/>
      <c r="C28" s="160"/>
      <c r="D28" s="155" t="s">
        <v>168</v>
      </c>
      <c r="E28" s="161"/>
      <c r="F28" s="157"/>
      <c r="G28" s="158"/>
    </row>
    <row r="29" spans="1:7" ht="12.75">
      <c r="A29" s="150"/>
      <c r="B29" s="150"/>
      <c r="C29" s="150"/>
      <c r="D29" s="155" t="s">
        <v>169</v>
      </c>
      <c r="E29" s="162">
        <v>158600</v>
      </c>
      <c r="F29" s="157">
        <v>0</v>
      </c>
      <c r="G29" s="158">
        <f>F29/E29</f>
        <v>0</v>
      </c>
    </row>
    <row r="30" spans="1:7" ht="12.75">
      <c r="A30" s="150"/>
      <c r="B30" s="150"/>
      <c r="C30" s="159">
        <v>6210</v>
      </c>
      <c r="D30" s="155" t="s">
        <v>229</v>
      </c>
      <c r="E30" s="156">
        <v>61400</v>
      </c>
      <c r="F30" s="157">
        <v>26937</v>
      </c>
      <c r="G30" s="158">
        <f>F30/E30</f>
        <v>0.43871335504885994</v>
      </c>
    </row>
    <row r="31" spans="1:7" ht="12.75">
      <c r="A31" s="150"/>
      <c r="B31" s="150"/>
      <c r="C31" s="150"/>
      <c r="D31" s="155" t="s">
        <v>230</v>
      </c>
      <c r="E31" s="161"/>
      <c r="F31" s="157"/>
      <c r="G31" s="158"/>
    </row>
    <row r="32" spans="1:7" ht="12.75">
      <c r="A32" s="166">
        <v>600</v>
      </c>
      <c r="B32" s="150"/>
      <c r="C32" s="150"/>
      <c r="D32" s="151" t="s">
        <v>37</v>
      </c>
      <c r="E32" s="152">
        <v>437259</v>
      </c>
      <c r="F32" s="153">
        <f>SUM(F33)</f>
        <v>3600.2</v>
      </c>
      <c r="G32" s="147">
        <f>F32/E32</f>
        <v>0.008233564089018179</v>
      </c>
    </row>
    <row r="33" spans="1:7" ht="12.75">
      <c r="A33" s="150"/>
      <c r="B33" s="167">
        <v>60016</v>
      </c>
      <c r="C33" s="150"/>
      <c r="D33" s="155" t="s">
        <v>38</v>
      </c>
      <c r="E33" s="162">
        <v>437259</v>
      </c>
      <c r="F33" s="157">
        <f>SUM(F34,F57)</f>
        <v>3600.2</v>
      </c>
      <c r="G33" s="158">
        <f>F33/E33</f>
        <v>0.008233564089018179</v>
      </c>
    </row>
    <row r="34" spans="1:7" ht="12.75">
      <c r="A34" s="150"/>
      <c r="B34" s="150"/>
      <c r="C34" s="150"/>
      <c r="D34" s="155" t="s">
        <v>83</v>
      </c>
      <c r="E34" s="162">
        <v>213440</v>
      </c>
      <c r="F34" s="157">
        <f>SUM(F35,F40,F48,F54)</f>
        <v>3600.2</v>
      </c>
      <c r="G34" s="158">
        <f>F34/E34</f>
        <v>0.016867503748125935</v>
      </c>
    </row>
    <row r="35" spans="1:7" ht="12.75">
      <c r="A35" s="150"/>
      <c r="B35" s="150"/>
      <c r="C35" s="159">
        <v>4210</v>
      </c>
      <c r="D35" s="155" t="s">
        <v>86</v>
      </c>
      <c r="E35" s="156">
        <v>40500</v>
      </c>
      <c r="F35" s="157">
        <v>500.2</v>
      </c>
      <c r="G35" s="158">
        <f>F35/E35</f>
        <v>0.012350617283950618</v>
      </c>
    </row>
    <row r="36" spans="1:7" ht="12.75">
      <c r="A36" s="150"/>
      <c r="B36" s="150"/>
      <c r="C36" s="160"/>
      <c r="D36" s="155" t="s">
        <v>168</v>
      </c>
      <c r="E36" s="161"/>
      <c r="F36" s="157"/>
      <c r="G36" s="158"/>
    </row>
    <row r="37" spans="1:7" ht="12.75">
      <c r="A37" s="150"/>
      <c r="B37" s="150"/>
      <c r="C37" s="160"/>
      <c r="D37" s="155" t="s">
        <v>294</v>
      </c>
      <c r="E37" s="163">
        <v>1500</v>
      </c>
      <c r="F37" s="157">
        <v>0</v>
      </c>
      <c r="G37" s="158">
        <v>0</v>
      </c>
    </row>
    <row r="38" spans="1:7" ht="12.75">
      <c r="A38" s="150"/>
      <c r="B38" s="150"/>
      <c r="C38" s="160"/>
      <c r="D38" s="155" t="s">
        <v>295</v>
      </c>
      <c r="E38" s="156">
        <v>35000</v>
      </c>
      <c r="F38" s="157">
        <v>0</v>
      </c>
      <c r="G38" s="158">
        <v>0</v>
      </c>
    </row>
    <row r="39" spans="1:7" ht="12.75">
      <c r="A39" s="150"/>
      <c r="B39" s="150"/>
      <c r="C39" s="150"/>
      <c r="D39" s="155" t="s">
        <v>296</v>
      </c>
      <c r="E39" s="163">
        <v>4000</v>
      </c>
      <c r="F39" s="157">
        <v>500.2</v>
      </c>
      <c r="G39" s="158">
        <f>F39/E39</f>
        <v>0.12505</v>
      </c>
    </row>
    <row r="40" spans="1:7" ht="12.75">
      <c r="A40" s="150"/>
      <c r="B40" s="150"/>
      <c r="C40" s="159">
        <v>4270</v>
      </c>
      <c r="D40" s="155" t="s">
        <v>91</v>
      </c>
      <c r="E40" s="162">
        <v>130000</v>
      </c>
      <c r="F40" s="157">
        <v>3100</v>
      </c>
      <c r="G40" s="158">
        <f>F40/E40</f>
        <v>0.023846153846153847</v>
      </c>
    </row>
    <row r="41" spans="1:7" ht="12.75">
      <c r="A41" s="150"/>
      <c r="B41" s="150"/>
      <c r="C41" s="160"/>
      <c r="D41" s="155" t="s">
        <v>168</v>
      </c>
      <c r="E41" s="161"/>
      <c r="F41" s="157"/>
      <c r="G41" s="158"/>
    </row>
    <row r="42" spans="1:7" ht="12.75">
      <c r="A42" s="150"/>
      <c r="B42" s="150"/>
      <c r="C42" s="160"/>
      <c r="D42" s="155" t="s">
        <v>297</v>
      </c>
      <c r="E42" s="156">
        <v>30000</v>
      </c>
      <c r="F42" s="157">
        <v>0</v>
      </c>
      <c r="G42" s="158">
        <v>0</v>
      </c>
    </row>
    <row r="43" spans="1:7" ht="12.75">
      <c r="A43" s="150"/>
      <c r="B43" s="150"/>
      <c r="C43" s="160"/>
      <c r="D43" s="155" t="s">
        <v>298</v>
      </c>
      <c r="E43" s="163">
        <v>6000</v>
      </c>
      <c r="F43" s="157">
        <v>0</v>
      </c>
      <c r="G43" s="158">
        <v>0</v>
      </c>
    </row>
    <row r="44" spans="1:7" ht="12.75">
      <c r="A44" s="150"/>
      <c r="B44" s="150"/>
      <c r="C44" s="160"/>
      <c r="D44" s="155" t="s">
        <v>299</v>
      </c>
      <c r="E44" s="163">
        <v>5000</v>
      </c>
      <c r="F44" s="157">
        <v>0</v>
      </c>
      <c r="G44" s="158">
        <v>0</v>
      </c>
    </row>
    <row r="45" spans="1:7" ht="12.75">
      <c r="A45" s="150"/>
      <c r="B45" s="150"/>
      <c r="C45" s="160"/>
      <c r="D45" s="155" t="s">
        <v>300</v>
      </c>
      <c r="E45" s="156">
        <v>15000</v>
      </c>
      <c r="F45" s="157">
        <v>0</v>
      </c>
      <c r="G45" s="158">
        <v>0</v>
      </c>
    </row>
    <row r="46" spans="1:7" ht="12.75">
      <c r="A46" s="150"/>
      <c r="B46" s="150"/>
      <c r="C46" s="160"/>
      <c r="D46" s="155" t="s">
        <v>301</v>
      </c>
      <c r="E46" s="163">
        <v>6000</v>
      </c>
      <c r="F46" s="157">
        <v>0</v>
      </c>
      <c r="G46" s="158">
        <v>0</v>
      </c>
    </row>
    <row r="47" spans="1:7" ht="12.75">
      <c r="A47" s="150"/>
      <c r="B47" s="150"/>
      <c r="C47" s="160"/>
      <c r="D47" s="155" t="s">
        <v>302</v>
      </c>
      <c r="E47" s="156">
        <v>68000</v>
      </c>
      <c r="F47" s="157">
        <v>3100</v>
      </c>
      <c r="G47" s="158">
        <f>F47/E47</f>
        <v>0.045588235294117645</v>
      </c>
    </row>
    <row r="48" spans="1:7" ht="12.75">
      <c r="A48" s="150"/>
      <c r="B48" s="150"/>
      <c r="C48" s="159">
        <v>4300</v>
      </c>
      <c r="D48" s="155" t="s">
        <v>84</v>
      </c>
      <c r="E48" s="156">
        <v>40940</v>
      </c>
      <c r="F48" s="157">
        <v>0</v>
      </c>
      <c r="G48" s="158">
        <f>F48/E48</f>
        <v>0</v>
      </c>
    </row>
    <row r="49" spans="1:7" ht="12.75">
      <c r="A49" s="150"/>
      <c r="B49" s="150"/>
      <c r="C49" s="160"/>
      <c r="D49" s="155" t="s">
        <v>168</v>
      </c>
      <c r="E49" s="161"/>
      <c r="F49" s="157"/>
      <c r="G49" s="158"/>
    </row>
    <row r="50" spans="1:7" ht="12.75">
      <c r="A50" s="150"/>
      <c r="B50" s="150"/>
      <c r="C50" s="160"/>
      <c r="D50" s="155" t="s">
        <v>303</v>
      </c>
      <c r="E50" s="163">
        <v>1000</v>
      </c>
      <c r="F50" s="157">
        <v>0</v>
      </c>
      <c r="G50" s="158">
        <v>0</v>
      </c>
    </row>
    <row r="51" spans="1:7" ht="12.75">
      <c r="A51" s="150"/>
      <c r="B51" s="150"/>
      <c r="C51" s="160"/>
      <c r="D51" s="155" t="s">
        <v>208</v>
      </c>
      <c r="E51" s="163">
        <v>1000</v>
      </c>
      <c r="F51" s="157">
        <v>0</v>
      </c>
      <c r="G51" s="158">
        <v>0</v>
      </c>
    </row>
    <row r="52" spans="1:7" ht="12.75">
      <c r="A52" s="150"/>
      <c r="B52" s="150"/>
      <c r="C52" s="160"/>
      <c r="D52" s="155" t="s">
        <v>304</v>
      </c>
      <c r="E52" s="163">
        <v>6000</v>
      </c>
      <c r="F52" s="157">
        <v>0</v>
      </c>
      <c r="G52" s="158">
        <v>0</v>
      </c>
    </row>
    <row r="53" spans="1:7" ht="12.75">
      <c r="A53" s="150"/>
      <c r="B53" s="150"/>
      <c r="C53" s="160"/>
      <c r="D53" s="155" t="s">
        <v>305</v>
      </c>
      <c r="E53" s="156">
        <v>32940</v>
      </c>
      <c r="F53" s="157">
        <v>0</v>
      </c>
      <c r="G53" s="158">
        <v>0</v>
      </c>
    </row>
    <row r="54" spans="1:7" ht="12.75">
      <c r="A54" s="150"/>
      <c r="B54" s="150"/>
      <c r="C54" s="159">
        <v>4510</v>
      </c>
      <c r="D54" s="155" t="s">
        <v>306</v>
      </c>
      <c r="E54" s="163">
        <v>2000</v>
      </c>
      <c r="F54" s="157">
        <v>0</v>
      </c>
      <c r="G54" s="158">
        <f>F54/E54</f>
        <v>0</v>
      </c>
    </row>
    <row r="55" spans="1:7" ht="12.75">
      <c r="A55" s="150"/>
      <c r="B55" s="150"/>
      <c r="C55" s="160"/>
      <c r="D55" s="155" t="s">
        <v>168</v>
      </c>
      <c r="E55" s="161"/>
      <c r="F55" s="157"/>
      <c r="G55" s="158"/>
    </row>
    <row r="56" spans="1:7" ht="12.75">
      <c r="A56" s="150"/>
      <c r="B56" s="150"/>
      <c r="C56" s="150"/>
      <c r="D56" s="155" t="s">
        <v>307</v>
      </c>
      <c r="E56" s="163">
        <v>2000</v>
      </c>
      <c r="F56" s="157">
        <v>0</v>
      </c>
      <c r="G56" s="158">
        <v>0</v>
      </c>
    </row>
    <row r="57" spans="1:7" ht="12.75">
      <c r="A57" s="150"/>
      <c r="B57" s="150"/>
      <c r="C57" s="150"/>
      <c r="D57" s="155" t="s">
        <v>89</v>
      </c>
      <c r="E57" s="162">
        <v>223819</v>
      </c>
      <c r="F57" s="157">
        <f>SUM(F58,F63)</f>
        <v>0</v>
      </c>
      <c r="G57" s="158">
        <f>F57/E57</f>
        <v>0</v>
      </c>
    </row>
    <row r="58" spans="1:7" ht="12.75">
      <c r="A58" s="150"/>
      <c r="B58" s="150"/>
      <c r="C58" s="159">
        <v>6050</v>
      </c>
      <c r="D58" s="155" t="s">
        <v>90</v>
      </c>
      <c r="E58" s="162">
        <v>203819</v>
      </c>
      <c r="F58" s="157">
        <v>0</v>
      </c>
      <c r="G58" s="158">
        <f>F58/E58</f>
        <v>0</v>
      </c>
    </row>
    <row r="59" spans="1:7" ht="12.75">
      <c r="A59" s="150"/>
      <c r="B59" s="150"/>
      <c r="C59" s="160"/>
      <c r="D59" s="155" t="s">
        <v>168</v>
      </c>
      <c r="E59" s="161"/>
      <c r="F59" s="157"/>
      <c r="G59" s="158"/>
    </row>
    <row r="60" spans="1:7" ht="12.75">
      <c r="A60" s="150"/>
      <c r="B60" s="150"/>
      <c r="C60" s="160"/>
      <c r="D60" s="155" t="s">
        <v>209</v>
      </c>
      <c r="E60" s="163">
        <v>8000</v>
      </c>
      <c r="F60" s="157">
        <v>0</v>
      </c>
      <c r="G60" s="158">
        <v>0</v>
      </c>
    </row>
    <row r="61" spans="1:7" ht="12.75">
      <c r="A61" s="150"/>
      <c r="B61" s="150"/>
      <c r="C61" s="160"/>
      <c r="D61" s="155" t="s">
        <v>308</v>
      </c>
      <c r="E61" s="163">
        <v>8000</v>
      </c>
      <c r="F61" s="157">
        <v>0</v>
      </c>
      <c r="G61" s="158">
        <v>0</v>
      </c>
    </row>
    <row r="62" spans="1:7" ht="12.75">
      <c r="A62" s="150"/>
      <c r="B62" s="150"/>
      <c r="C62" s="150"/>
      <c r="D62" s="155" t="s">
        <v>309</v>
      </c>
      <c r="E62" s="162">
        <v>187819</v>
      </c>
      <c r="F62" s="157">
        <v>0</v>
      </c>
      <c r="G62" s="158">
        <v>0</v>
      </c>
    </row>
    <row r="63" spans="1:7" ht="12.75">
      <c r="A63" s="150"/>
      <c r="B63" s="150"/>
      <c r="C63" s="159">
        <v>6060</v>
      </c>
      <c r="D63" s="155" t="s">
        <v>113</v>
      </c>
      <c r="E63" s="156">
        <v>20000</v>
      </c>
      <c r="F63" s="157">
        <v>0</v>
      </c>
      <c r="G63" s="158">
        <f>F63/E63</f>
        <v>0</v>
      </c>
    </row>
    <row r="64" spans="1:7" ht="12.75">
      <c r="A64" s="150"/>
      <c r="B64" s="150"/>
      <c r="C64" s="160"/>
      <c r="D64" s="155" t="s">
        <v>168</v>
      </c>
      <c r="E64" s="161"/>
      <c r="F64" s="157"/>
      <c r="G64" s="158"/>
    </row>
    <row r="65" spans="1:7" ht="12.75">
      <c r="A65" s="150"/>
      <c r="B65" s="150"/>
      <c r="C65" s="150"/>
      <c r="D65" s="155" t="s">
        <v>310</v>
      </c>
      <c r="E65" s="156">
        <v>20000</v>
      </c>
      <c r="F65" s="157">
        <v>0</v>
      </c>
      <c r="G65" s="158">
        <v>0</v>
      </c>
    </row>
    <row r="66" spans="1:7" ht="12.75">
      <c r="A66" s="166">
        <v>700</v>
      </c>
      <c r="B66" s="150"/>
      <c r="C66" s="150"/>
      <c r="D66" s="151" t="s">
        <v>39</v>
      </c>
      <c r="E66" s="168">
        <v>1555050</v>
      </c>
      <c r="F66" s="153">
        <f>SUM(F67)</f>
        <v>608537.7400000001</v>
      </c>
      <c r="G66" s="147">
        <f>F66/E66</f>
        <v>0.39133001511205434</v>
      </c>
    </row>
    <row r="67" spans="1:9" ht="12.75">
      <c r="A67" s="150"/>
      <c r="B67" s="167">
        <v>70005</v>
      </c>
      <c r="C67" s="150"/>
      <c r="D67" s="155" t="s">
        <v>40</v>
      </c>
      <c r="E67" s="169">
        <v>1555050</v>
      </c>
      <c r="F67" s="157">
        <f>SUM(F68,F101)</f>
        <v>608537.7400000001</v>
      </c>
      <c r="G67" s="158">
        <f>F67/E67</f>
        <v>0.39133001511205434</v>
      </c>
      <c r="I67" s="148" t="s">
        <v>423</v>
      </c>
    </row>
    <row r="68" spans="1:7" ht="12.75">
      <c r="A68" s="150"/>
      <c r="B68" s="150"/>
      <c r="C68" s="150"/>
      <c r="D68" s="155" t="s">
        <v>83</v>
      </c>
      <c r="E68" s="169">
        <v>1396650</v>
      </c>
      <c r="F68" s="157">
        <f>SUM(F69,F72,F76,F81,F90,F95,F98)</f>
        <v>608537.7400000001</v>
      </c>
      <c r="G68" s="158">
        <f>F68/E68</f>
        <v>0.4357124118426235</v>
      </c>
    </row>
    <row r="69" spans="1:7" ht="12.75">
      <c r="A69" s="150"/>
      <c r="B69" s="150"/>
      <c r="C69" s="159">
        <v>3030</v>
      </c>
      <c r="D69" s="155" t="s">
        <v>212</v>
      </c>
      <c r="E69" s="163">
        <v>3000</v>
      </c>
      <c r="F69" s="157">
        <f>SUM(F71)</f>
        <v>1632</v>
      </c>
      <c r="G69" s="158">
        <f>F69/E69</f>
        <v>0.544</v>
      </c>
    </row>
    <row r="70" spans="1:7" ht="12.75">
      <c r="A70" s="150"/>
      <c r="B70" s="150"/>
      <c r="C70" s="160"/>
      <c r="D70" s="155" t="s">
        <v>168</v>
      </c>
      <c r="E70" s="161"/>
      <c r="F70" s="157"/>
      <c r="G70" s="158"/>
    </row>
    <row r="71" spans="1:7" ht="12.75">
      <c r="A71" s="150"/>
      <c r="B71" s="150"/>
      <c r="C71" s="150"/>
      <c r="D71" s="155" t="s">
        <v>213</v>
      </c>
      <c r="E71" s="163">
        <v>3000</v>
      </c>
      <c r="F71" s="157">
        <v>1632</v>
      </c>
      <c r="G71" s="158">
        <f>F71/E71</f>
        <v>0.544</v>
      </c>
    </row>
    <row r="72" spans="1:7" ht="12.75">
      <c r="A72" s="150"/>
      <c r="B72" s="150"/>
      <c r="C72" s="159">
        <v>4260</v>
      </c>
      <c r="D72" s="155" t="s">
        <v>92</v>
      </c>
      <c r="E72" s="156">
        <v>60000</v>
      </c>
      <c r="F72" s="157">
        <f>SUM(F74)</f>
        <v>18353.27</v>
      </c>
      <c r="G72" s="158">
        <f>F72/E72</f>
        <v>0.30588783333333336</v>
      </c>
    </row>
    <row r="73" spans="1:7" ht="12.75">
      <c r="A73" s="150"/>
      <c r="B73" s="150"/>
      <c r="C73" s="160"/>
      <c r="D73" s="155" t="s">
        <v>168</v>
      </c>
      <c r="E73" s="161"/>
      <c r="F73" s="157"/>
      <c r="G73" s="158"/>
    </row>
    <row r="74" spans="1:7" ht="12.75">
      <c r="A74" s="150"/>
      <c r="B74" s="150"/>
      <c r="C74" s="160"/>
      <c r="D74" s="155" t="s">
        <v>311</v>
      </c>
      <c r="E74" s="156">
        <v>60000</v>
      </c>
      <c r="F74" s="157">
        <v>18353.27</v>
      </c>
      <c r="G74" s="158">
        <f>F74/E74</f>
        <v>0.30588783333333336</v>
      </c>
    </row>
    <row r="75" spans="1:7" ht="12.75">
      <c r="A75" s="150"/>
      <c r="B75" s="150"/>
      <c r="C75" s="150"/>
      <c r="D75" s="155" t="s">
        <v>312</v>
      </c>
      <c r="E75" s="161"/>
      <c r="F75" s="157"/>
      <c r="G75" s="158"/>
    </row>
    <row r="76" spans="1:7" ht="12.75">
      <c r="A76" s="150"/>
      <c r="B76" s="150"/>
      <c r="C76" s="159">
        <v>4270</v>
      </c>
      <c r="D76" s="155" t="s">
        <v>91</v>
      </c>
      <c r="E76" s="162">
        <v>580000</v>
      </c>
      <c r="F76" s="157">
        <v>270893.7</v>
      </c>
      <c r="G76" s="158">
        <f>F76/E76</f>
        <v>0.46705810344827586</v>
      </c>
    </row>
    <row r="77" spans="1:7" ht="12.75">
      <c r="A77" s="150"/>
      <c r="B77" s="150"/>
      <c r="C77" s="160"/>
      <c r="D77" s="155" t="s">
        <v>168</v>
      </c>
      <c r="E77" s="161"/>
      <c r="F77" s="157"/>
      <c r="G77" s="158"/>
    </row>
    <row r="78" spans="1:7" ht="12.75">
      <c r="A78" s="150"/>
      <c r="B78" s="150"/>
      <c r="C78" s="160"/>
      <c r="D78" s="155" t="s">
        <v>313</v>
      </c>
      <c r="E78" s="162">
        <v>270000</v>
      </c>
      <c r="F78" s="157">
        <v>170354.56</v>
      </c>
      <c r="G78" s="158">
        <f>F78/E78</f>
        <v>0.6309428148148148</v>
      </c>
    </row>
    <row r="79" spans="1:7" ht="12.75">
      <c r="A79" s="150"/>
      <c r="B79" s="150"/>
      <c r="C79" s="160"/>
      <c r="D79" s="155" t="s">
        <v>314</v>
      </c>
      <c r="E79" s="156">
        <v>90000</v>
      </c>
      <c r="F79" s="157">
        <v>0</v>
      </c>
      <c r="G79" s="158">
        <v>0</v>
      </c>
    </row>
    <row r="80" spans="1:7" ht="12.75">
      <c r="A80" s="150"/>
      <c r="B80" s="150"/>
      <c r="C80" s="150"/>
      <c r="D80" s="155" t="s">
        <v>214</v>
      </c>
      <c r="E80" s="162">
        <v>220000</v>
      </c>
      <c r="F80" s="157">
        <v>100539.14</v>
      </c>
      <c r="G80" s="158">
        <f>F80/E80</f>
        <v>0.4569960909090909</v>
      </c>
    </row>
    <row r="81" spans="1:7" ht="12.75">
      <c r="A81" s="150"/>
      <c r="B81" s="150"/>
      <c r="C81" s="159">
        <v>4300</v>
      </c>
      <c r="D81" s="155" t="s">
        <v>84</v>
      </c>
      <c r="E81" s="162">
        <v>138750</v>
      </c>
      <c r="F81" s="157">
        <v>36128.86</v>
      </c>
      <c r="G81" s="158">
        <f>F81/E81</f>
        <v>0.2603881801801802</v>
      </c>
    </row>
    <row r="82" spans="1:7" ht="12.75">
      <c r="A82" s="150"/>
      <c r="B82" s="150"/>
      <c r="C82" s="160"/>
      <c r="D82" s="155" t="s">
        <v>168</v>
      </c>
      <c r="E82" s="161"/>
      <c r="F82" s="157"/>
      <c r="G82" s="158"/>
    </row>
    <row r="83" spans="1:9" ht="12.75">
      <c r="A83" s="150"/>
      <c r="B83" s="150"/>
      <c r="C83" s="160"/>
      <c r="D83" s="155" t="s">
        <v>315</v>
      </c>
      <c r="E83" s="156">
        <v>10000</v>
      </c>
      <c r="F83" s="157">
        <v>0</v>
      </c>
      <c r="G83" s="158">
        <f aca="true" t="shared" si="1" ref="G83:G146">F83/E83</f>
        <v>0</v>
      </c>
      <c r="I83" s="170"/>
    </row>
    <row r="84" spans="1:7" ht="12.75">
      <c r="A84" s="150"/>
      <c r="B84" s="150"/>
      <c r="C84" s="160"/>
      <c r="D84" s="155" t="s">
        <v>316</v>
      </c>
      <c r="E84" s="156">
        <v>20000</v>
      </c>
      <c r="F84" s="157">
        <v>4598.64</v>
      </c>
      <c r="G84" s="158">
        <f t="shared" si="1"/>
        <v>0.22993200000000003</v>
      </c>
    </row>
    <row r="85" spans="1:7" ht="12.75">
      <c r="A85" s="150"/>
      <c r="B85" s="150"/>
      <c r="C85" s="160"/>
      <c r="D85" s="155" t="s">
        <v>317</v>
      </c>
      <c r="E85" s="156">
        <v>10250</v>
      </c>
      <c r="F85" s="157">
        <v>4270</v>
      </c>
      <c r="G85" s="158">
        <f t="shared" si="1"/>
        <v>0.4165853658536585</v>
      </c>
    </row>
    <row r="86" spans="1:7" ht="12.75">
      <c r="A86" s="150"/>
      <c r="B86" s="150"/>
      <c r="C86" s="160"/>
      <c r="D86" s="155" t="s">
        <v>318</v>
      </c>
      <c r="E86" s="156">
        <v>52000</v>
      </c>
      <c r="F86" s="157">
        <v>9369.6</v>
      </c>
      <c r="G86" s="158">
        <f t="shared" si="1"/>
        <v>0.1801846153846154</v>
      </c>
    </row>
    <row r="87" spans="1:7" ht="12.75">
      <c r="A87" s="150"/>
      <c r="B87" s="150"/>
      <c r="C87" s="160"/>
      <c r="D87" s="155" t="s">
        <v>319</v>
      </c>
      <c r="E87" s="163">
        <v>1500</v>
      </c>
      <c r="F87" s="157">
        <v>1148.87</v>
      </c>
      <c r="G87" s="158">
        <f t="shared" si="1"/>
        <v>0.7659133333333332</v>
      </c>
    </row>
    <row r="88" spans="1:7" ht="12.75">
      <c r="A88" s="150"/>
      <c r="B88" s="150"/>
      <c r="C88" s="160"/>
      <c r="D88" s="155" t="s">
        <v>321</v>
      </c>
      <c r="E88" s="156">
        <v>30000</v>
      </c>
      <c r="F88" s="157">
        <v>15541.75</v>
      </c>
      <c r="G88" s="158">
        <f t="shared" si="1"/>
        <v>0.5180583333333333</v>
      </c>
    </row>
    <row r="89" spans="1:7" ht="12.75">
      <c r="A89" s="150"/>
      <c r="B89" s="150"/>
      <c r="C89" s="160"/>
      <c r="D89" s="155" t="s">
        <v>322</v>
      </c>
      <c r="E89" s="156">
        <v>15000</v>
      </c>
      <c r="F89" s="157">
        <v>1200</v>
      </c>
      <c r="G89" s="158">
        <f t="shared" si="1"/>
        <v>0.08</v>
      </c>
    </row>
    <row r="90" spans="1:7" ht="12.75">
      <c r="A90" s="150"/>
      <c r="B90" s="150"/>
      <c r="C90" s="159">
        <v>4400</v>
      </c>
      <c r="D90" s="155" t="s">
        <v>243</v>
      </c>
      <c r="E90" s="162">
        <v>577000</v>
      </c>
      <c r="F90" s="157">
        <v>255228</v>
      </c>
      <c r="G90" s="158">
        <f t="shared" si="1"/>
        <v>0.4423362218370884</v>
      </c>
    </row>
    <row r="91" spans="1:7" ht="12.75">
      <c r="A91" s="150"/>
      <c r="B91" s="150"/>
      <c r="C91" s="160"/>
      <c r="D91" s="155" t="s">
        <v>244</v>
      </c>
      <c r="E91" s="161"/>
      <c r="F91" s="157"/>
      <c r="G91" s="158"/>
    </row>
    <row r="92" spans="1:7" ht="12.75">
      <c r="A92" s="150"/>
      <c r="B92" s="150"/>
      <c r="C92" s="160"/>
      <c r="D92" s="155" t="s">
        <v>168</v>
      </c>
      <c r="E92" s="161"/>
      <c r="F92" s="157"/>
      <c r="G92" s="158"/>
    </row>
    <row r="93" spans="1:7" ht="12.75">
      <c r="A93" s="150"/>
      <c r="B93" s="150"/>
      <c r="C93" s="160"/>
      <c r="D93" s="155" t="s">
        <v>320</v>
      </c>
      <c r="E93" s="162">
        <v>295000</v>
      </c>
      <c r="F93" s="157">
        <v>116456.81</v>
      </c>
      <c r="G93" s="158">
        <f t="shared" si="1"/>
        <v>0.39476884745762714</v>
      </c>
    </row>
    <row r="94" spans="1:7" ht="12.75">
      <c r="A94" s="150"/>
      <c r="B94" s="150"/>
      <c r="C94" s="150"/>
      <c r="D94" s="155" t="s">
        <v>323</v>
      </c>
      <c r="E94" s="162">
        <v>282000</v>
      </c>
      <c r="F94" s="157">
        <v>138771.19</v>
      </c>
      <c r="G94" s="158">
        <f t="shared" si="1"/>
        <v>0.4920964184397163</v>
      </c>
    </row>
    <row r="95" spans="1:7" ht="12.75">
      <c r="A95" s="150"/>
      <c r="B95" s="150"/>
      <c r="C95" s="159">
        <v>4520</v>
      </c>
      <c r="D95" s="155" t="s">
        <v>95</v>
      </c>
      <c r="E95" s="156">
        <v>29500</v>
      </c>
      <c r="F95" s="157">
        <f>SUM(F97)</f>
        <v>26301.91</v>
      </c>
      <c r="G95" s="158">
        <f t="shared" si="1"/>
        <v>0.8915901694915254</v>
      </c>
    </row>
    <row r="96" spans="1:7" ht="12.75">
      <c r="A96" s="150"/>
      <c r="B96" s="150"/>
      <c r="C96" s="160"/>
      <c r="D96" s="155" t="s">
        <v>168</v>
      </c>
      <c r="E96" s="161"/>
      <c r="F96" s="157"/>
      <c r="G96" s="158"/>
    </row>
    <row r="97" spans="1:7" ht="12.75">
      <c r="A97" s="150"/>
      <c r="B97" s="150"/>
      <c r="C97" s="150"/>
      <c r="D97" s="155" t="s">
        <v>215</v>
      </c>
      <c r="E97" s="156">
        <v>29500</v>
      </c>
      <c r="F97" s="157">
        <v>26301.91</v>
      </c>
      <c r="G97" s="158">
        <f t="shared" si="1"/>
        <v>0.8915901694915254</v>
      </c>
    </row>
    <row r="98" spans="1:7" ht="12.75">
      <c r="A98" s="150"/>
      <c r="B98" s="150"/>
      <c r="C98" s="159">
        <v>4590</v>
      </c>
      <c r="D98" s="155" t="s">
        <v>96</v>
      </c>
      <c r="E98" s="163">
        <v>8400</v>
      </c>
      <c r="F98" s="157">
        <f>SUM(F100)</f>
        <v>0</v>
      </c>
      <c r="G98" s="158">
        <f t="shared" si="1"/>
        <v>0</v>
      </c>
    </row>
    <row r="99" spans="1:7" ht="12.75">
      <c r="A99" s="150"/>
      <c r="B99" s="150"/>
      <c r="C99" s="160"/>
      <c r="D99" s="155" t="s">
        <v>168</v>
      </c>
      <c r="E99" s="161"/>
      <c r="F99" s="157"/>
      <c r="G99" s="158"/>
    </row>
    <row r="100" spans="1:7" ht="12.75">
      <c r="A100" s="150"/>
      <c r="B100" s="150"/>
      <c r="C100" s="150"/>
      <c r="D100" s="155" t="s">
        <v>216</v>
      </c>
      <c r="E100" s="163">
        <v>8400</v>
      </c>
      <c r="F100" s="157">
        <v>0</v>
      </c>
      <c r="G100" s="158">
        <f t="shared" si="1"/>
        <v>0</v>
      </c>
    </row>
    <row r="101" spans="1:7" ht="12.75">
      <c r="A101" s="150"/>
      <c r="B101" s="150"/>
      <c r="C101" s="150"/>
      <c r="D101" s="155" t="s">
        <v>89</v>
      </c>
      <c r="E101" s="162">
        <v>158400</v>
      </c>
      <c r="F101" s="157">
        <f>SUM(F102,F105)</f>
        <v>0</v>
      </c>
      <c r="G101" s="158">
        <f t="shared" si="1"/>
        <v>0</v>
      </c>
    </row>
    <row r="102" spans="1:7" ht="12.75">
      <c r="A102" s="150"/>
      <c r="B102" s="150"/>
      <c r="C102" s="159">
        <v>6050</v>
      </c>
      <c r="D102" s="155" t="s">
        <v>90</v>
      </c>
      <c r="E102" s="162">
        <v>153400</v>
      </c>
      <c r="F102" s="157">
        <f>SUM(F104)</f>
        <v>0</v>
      </c>
      <c r="G102" s="158">
        <f t="shared" si="1"/>
        <v>0</v>
      </c>
    </row>
    <row r="103" spans="1:7" ht="12.75">
      <c r="A103" s="150"/>
      <c r="B103" s="150"/>
      <c r="C103" s="160"/>
      <c r="D103" s="155" t="s">
        <v>168</v>
      </c>
      <c r="E103" s="161"/>
      <c r="F103" s="157"/>
      <c r="G103" s="158"/>
    </row>
    <row r="104" spans="1:7" ht="12.75">
      <c r="A104" s="150"/>
      <c r="B104" s="150"/>
      <c r="C104" s="150"/>
      <c r="D104" s="155" t="s">
        <v>324</v>
      </c>
      <c r="E104" s="162">
        <v>153400</v>
      </c>
      <c r="F104" s="157">
        <v>0</v>
      </c>
      <c r="G104" s="158">
        <f t="shared" si="1"/>
        <v>0</v>
      </c>
    </row>
    <row r="105" spans="1:7" ht="12.75">
      <c r="A105" s="150"/>
      <c r="B105" s="150"/>
      <c r="C105" s="159">
        <v>6060</v>
      </c>
      <c r="D105" s="155" t="s">
        <v>113</v>
      </c>
      <c r="E105" s="163">
        <v>5000</v>
      </c>
      <c r="F105" s="157">
        <f>SUM(F107)</f>
        <v>0</v>
      </c>
      <c r="G105" s="158">
        <f t="shared" si="1"/>
        <v>0</v>
      </c>
    </row>
    <row r="106" spans="1:7" ht="12.75">
      <c r="A106" s="150"/>
      <c r="B106" s="150"/>
      <c r="C106" s="160"/>
      <c r="D106" s="155" t="s">
        <v>168</v>
      </c>
      <c r="E106" s="161"/>
      <c r="F106" s="157"/>
      <c r="G106" s="158"/>
    </row>
    <row r="107" spans="1:7" ht="12.75">
      <c r="A107" s="150"/>
      <c r="B107" s="150"/>
      <c r="C107" s="150"/>
      <c r="D107" s="155" t="s">
        <v>325</v>
      </c>
      <c r="E107" s="163">
        <v>5000</v>
      </c>
      <c r="F107" s="157">
        <v>0</v>
      </c>
      <c r="G107" s="158">
        <f t="shared" si="1"/>
        <v>0</v>
      </c>
    </row>
    <row r="108" spans="1:7" ht="12.75">
      <c r="A108" s="166">
        <v>710</v>
      </c>
      <c r="B108" s="150"/>
      <c r="C108" s="150"/>
      <c r="D108" s="151" t="s">
        <v>97</v>
      </c>
      <c r="E108" s="152">
        <v>353000</v>
      </c>
      <c r="F108" s="153">
        <f>SUM(F109,F114,F119)</f>
        <v>238679.59</v>
      </c>
      <c r="G108" s="147">
        <f t="shared" si="1"/>
        <v>0.6761461473087819</v>
      </c>
    </row>
    <row r="109" spans="1:7" ht="12.75">
      <c r="A109" s="150"/>
      <c r="B109" s="167">
        <v>71004</v>
      </c>
      <c r="C109" s="150"/>
      <c r="D109" s="155" t="s">
        <v>98</v>
      </c>
      <c r="E109" s="156">
        <v>65000</v>
      </c>
      <c r="F109" s="157">
        <f>SUM(F110)</f>
        <v>11120.8</v>
      </c>
      <c r="G109" s="158">
        <f t="shared" si="1"/>
        <v>0.17108923076923077</v>
      </c>
    </row>
    <row r="110" spans="1:7" ht="12.75">
      <c r="A110" s="150"/>
      <c r="B110" s="150"/>
      <c r="C110" s="150"/>
      <c r="D110" s="155" t="s">
        <v>83</v>
      </c>
      <c r="E110" s="156">
        <v>65000</v>
      </c>
      <c r="F110" s="157">
        <f>SUM(F111)</f>
        <v>11120.8</v>
      </c>
      <c r="G110" s="158">
        <f t="shared" si="1"/>
        <v>0.17108923076923077</v>
      </c>
    </row>
    <row r="111" spans="1:7" ht="12.75">
      <c r="A111" s="150"/>
      <c r="B111" s="150"/>
      <c r="C111" s="159">
        <v>4300</v>
      </c>
      <c r="D111" s="155" t="s">
        <v>84</v>
      </c>
      <c r="E111" s="156">
        <v>65000</v>
      </c>
      <c r="F111" s="157">
        <f>SUM(F113)</f>
        <v>11120.8</v>
      </c>
      <c r="G111" s="158">
        <f t="shared" si="1"/>
        <v>0.17108923076923077</v>
      </c>
    </row>
    <row r="112" spans="1:7" ht="12.75">
      <c r="A112" s="150"/>
      <c r="B112" s="150"/>
      <c r="C112" s="160"/>
      <c r="D112" s="155" t="s">
        <v>168</v>
      </c>
      <c r="E112" s="161"/>
      <c r="F112" s="157"/>
      <c r="G112" s="158"/>
    </row>
    <row r="113" spans="1:7" ht="12.75">
      <c r="A113" s="150"/>
      <c r="B113" s="150"/>
      <c r="C113" s="150"/>
      <c r="D113" s="155" t="s">
        <v>326</v>
      </c>
      <c r="E113" s="156">
        <v>35000</v>
      </c>
      <c r="F113" s="157">
        <v>11120.8</v>
      </c>
      <c r="G113" s="158">
        <f t="shared" si="1"/>
        <v>0.31773714285714283</v>
      </c>
    </row>
    <row r="114" spans="1:7" ht="12.75">
      <c r="A114" s="150"/>
      <c r="B114" s="167">
        <v>71013</v>
      </c>
      <c r="C114" s="150"/>
      <c r="D114" s="155" t="s">
        <v>99</v>
      </c>
      <c r="E114" s="156">
        <v>20000</v>
      </c>
      <c r="F114" s="157">
        <f>SUM(F115)</f>
        <v>2558.79</v>
      </c>
      <c r="G114" s="158">
        <f t="shared" si="1"/>
        <v>0.1279395</v>
      </c>
    </row>
    <row r="115" spans="1:7" ht="12.75">
      <c r="A115" s="150"/>
      <c r="B115" s="150"/>
      <c r="C115" s="150"/>
      <c r="D115" s="155" t="s">
        <v>83</v>
      </c>
      <c r="E115" s="156">
        <v>20000</v>
      </c>
      <c r="F115" s="157">
        <f>SUM(F116)</f>
        <v>2558.79</v>
      </c>
      <c r="G115" s="158">
        <f t="shared" si="1"/>
        <v>0.1279395</v>
      </c>
    </row>
    <row r="116" spans="1:7" ht="12.75">
      <c r="A116" s="150"/>
      <c r="B116" s="150"/>
      <c r="C116" s="159">
        <v>4300</v>
      </c>
      <c r="D116" s="155" t="s">
        <v>84</v>
      </c>
      <c r="E116" s="156">
        <v>20000</v>
      </c>
      <c r="F116" s="157">
        <f>SUM(F118)</f>
        <v>2558.79</v>
      </c>
      <c r="G116" s="158">
        <f t="shared" si="1"/>
        <v>0.1279395</v>
      </c>
    </row>
    <row r="117" spans="1:7" ht="12.75">
      <c r="A117" s="150"/>
      <c r="B117" s="150"/>
      <c r="C117" s="160"/>
      <c r="D117" s="155" t="s">
        <v>168</v>
      </c>
      <c r="E117" s="161"/>
      <c r="F117" s="157"/>
      <c r="G117" s="158"/>
    </row>
    <row r="118" spans="1:7" ht="12.75">
      <c r="A118" s="150"/>
      <c r="B118" s="150"/>
      <c r="C118" s="150"/>
      <c r="D118" s="155" t="s">
        <v>327</v>
      </c>
      <c r="E118" s="156">
        <v>20000</v>
      </c>
      <c r="F118" s="157">
        <v>2558.79</v>
      </c>
      <c r="G118" s="158">
        <f t="shared" si="1"/>
        <v>0.1279395</v>
      </c>
    </row>
    <row r="119" spans="1:7" ht="12.75">
      <c r="A119" s="150"/>
      <c r="B119" s="167">
        <v>71035</v>
      </c>
      <c r="C119" s="150"/>
      <c r="D119" s="155" t="s">
        <v>100</v>
      </c>
      <c r="E119" s="162">
        <v>268000</v>
      </c>
      <c r="F119" s="157">
        <f>SUM(F120)</f>
        <v>225000</v>
      </c>
      <c r="G119" s="158">
        <f t="shared" si="1"/>
        <v>0.8395522388059702</v>
      </c>
    </row>
    <row r="120" spans="1:7" ht="12.75">
      <c r="A120" s="150"/>
      <c r="B120" s="150"/>
      <c r="C120" s="150"/>
      <c r="D120" s="155" t="s">
        <v>89</v>
      </c>
      <c r="E120" s="162">
        <v>268000</v>
      </c>
      <c r="F120" s="157">
        <f>SUM(F121)</f>
        <v>225000</v>
      </c>
      <c r="G120" s="158">
        <f t="shared" si="1"/>
        <v>0.8395522388059702</v>
      </c>
    </row>
    <row r="121" spans="1:7" ht="12.75">
      <c r="A121" s="150"/>
      <c r="B121" s="150"/>
      <c r="C121" s="159">
        <v>6060</v>
      </c>
      <c r="D121" s="155" t="s">
        <v>113</v>
      </c>
      <c r="E121" s="162">
        <v>268000</v>
      </c>
      <c r="F121" s="157">
        <f>SUM(F123)</f>
        <v>225000</v>
      </c>
      <c r="G121" s="158">
        <f t="shared" si="1"/>
        <v>0.8395522388059702</v>
      </c>
    </row>
    <row r="122" spans="1:7" ht="12.75">
      <c r="A122" s="150"/>
      <c r="B122" s="150"/>
      <c r="C122" s="160"/>
      <c r="D122" s="155" t="s">
        <v>168</v>
      </c>
      <c r="E122" s="161"/>
      <c r="F122" s="157"/>
      <c r="G122" s="158"/>
    </row>
    <row r="123" spans="1:7" ht="12.75">
      <c r="A123" s="150"/>
      <c r="B123" s="150"/>
      <c r="C123" s="150"/>
      <c r="D123" s="155" t="s">
        <v>328</v>
      </c>
      <c r="E123" s="162">
        <v>268000</v>
      </c>
      <c r="F123" s="157">
        <v>225000</v>
      </c>
      <c r="G123" s="158">
        <f t="shared" si="1"/>
        <v>0.8395522388059702</v>
      </c>
    </row>
    <row r="124" spans="1:7" ht="12.75">
      <c r="A124" s="166">
        <v>750</v>
      </c>
      <c r="B124" s="150"/>
      <c r="C124" s="150"/>
      <c r="D124" s="151" t="s">
        <v>41</v>
      </c>
      <c r="E124" s="168">
        <v>3698107</v>
      </c>
      <c r="F124" s="153">
        <f>SUM(F125,F130,F138,F179,F187)</f>
        <v>1735045.9300000002</v>
      </c>
      <c r="G124" s="147">
        <f t="shared" si="1"/>
        <v>0.46917137064990283</v>
      </c>
    </row>
    <row r="125" spans="1:7" ht="12.75">
      <c r="A125" s="150"/>
      <c r="B125" s="167">
        <v>75011</v>
      </c>
      <c r="C125" s="150"/>
      <c r="D125" s="155" t="s">
        <v>42</v>
      </c>
      <c r="E125" s="156">
        <v>98115</v>
      </c>
      <c r="F125" s="157">
        <f>SUM(F126)</f>
        <v>69810.33</v>
      </c>
      <c r="G125" s="158">
        <f t="shared" si="1"/>
        <v>0.7115153646231464</v>
      </c>
    </row>
    <row r="126" spans="1:7" ht="12.75">
      <c r="A126" s="150"/>
      <c r="B126" s="150"/>
      <c r="C126" s="150"/>
      <c r="D126" s="155" t="s">
        <v>83</v>
      </c>
      <c r="E126" s="156">
        <v>98115</v>
      </c>
      <c r="F126" s="157">
        <f>SUM(F127:F129)</f>
        <v>69810.33</v>
      </c>
      <c r="G126" s="158">
        <f t="shared" si="1"/>
        <v>0.7115153646231464</v>
      </c>
    </row>
    <row r="127" spans="1:7" ht="12.75">
      <c r="A127" s="150"/>
      <c r="B127" s="150"/>
      <c r="C127" s="159">
        <v>4010</v>
      </c>
      <c r="D127" s="155" t="s">
        <v>101</v>
      </c>
      <c r="E127" s="156">
        <v>81800</v>
      </c>
      <c r="F127" s="157">
        <v>59078.92</v>
      </c>
      <c r="G127" s="158">
        <f t="shared" si="1"/>
        <v>0.7222361858190709</v>
      </c>
    </row>
    <row r="128" spans="1:7" ht="12.75">
      <c r="A128" s="150"/>
      <c r="B128" s="150"/>
      <c r="C128" s="159">
        <v>4110</v>
      </c>
      <c r="D128" s="155" t="s">
        <v>102</v>
      </c>
      <c r="E128" s="156">
        <v>14150</v>
      </c>
      <c r="F128" s="157">
        <v>9579.5</v>
      </c>
      <c r="G128" s="158">
        <f t="shared" si="1"/>
        <v>0.6769964664310955</v>
      </c>
    </row>
    <row r="129" spans="1:7" ht="12.75">
      <c r="A129" s="150"/>
      <c r="B129" s="150"/>
      <c r="C129" s="159">
        <v>4120</v>
      </c>
      <c r="D129" s="155" t="s">
        <v>103</v>
      </c>
      <c r="E129" s="163">
        <v>2165</v>
      </c>
      <c r="F129" s="157">
        <v>1151.91</v>
      </c>
      <c r="G129" s="158">
        <f t="shared" si="1"/>
        <v>0.5320600461893765</v>
      </c>
    </row>
    <row r="130" spans="1:7" ht="12.75">
      <c r="A130" s="150"/>
      <c r="B130" s="167">
        <v>75022</v>
      </c>
      <c r="C130" s="150"/>
      <c r="D130" s="155" t="s">
        <v>104</v>
      </c>
      <c r="E130" s="162">
        <v>120285</v>
      </c>
      <c r="F130" s="157">
        <f>SUM(F131)</f>
        <v>57864.219999999994</v>
      </c>
      <c r="G130" s="158">
        <f t="shared" si="1"/>
        <v>0.48105931745437913</v>
      </c>
    </row>
    <row r="131" spans="1:7" ht="12.75">
      <c r="A131" s="150"/>
      <c r="B131" s="150"/>
      <c r="C131" s="150"/>
      <c r="D131" s="155" t="s">
        <v>83</v>
      </c>
      <c r="E131" s="162">
        <v>120285</v>
      </c>
      <c r="F131" s="157">
        <f>SUM(F132:F137)</f>
        <v>57864.219999999994</v>
      </c>
      <c r="G131" s="158">
        <f t="shared" si="1"/>
        <v>0.48105931745437913</v>
      </c>
    </row>
    <row r="132" spans="1:7" ht="12.75">
      <c r="A132" s="150"/>
      <c r="B132" s="150"/>
      <c r="C132" s="159">
        <v>3030</v>
      </c>
      <c r="D132" s="155" t="s">
        <v>212</v>
      </c>
      <c r="E132" s="162">
        <v>112717</v>
      </c>
      <c r="F132" s="157">
        <v>56149.84</v>
      </c>
      <c r="G132" s="158">
        <f t="shared" si="1"/>
        <v>0.498148815174286</v>
      </c>
    </row>
    <row r="133" spans="1:7" ht="12.75">
      <c r="A133" s="150"/>
      <c r="B133" s="150"/>
      <c r="C133" s="159">
        <v>4210</v>
      </c>
      <c r="D133" s="155" t="s">
        <v>86</v>
      </c>
      <c r="E133" s="163">
        <v>2020</v>
      </c>
      <c r="F133" s="157">
        <v>0</v>
      </c>
      <c r="G133" s="158">
        <f t="shared" si="1"/>
        <v>0</v>
      </c>
    </row>
    <row r="134" spans="1:7" ht="12.75">
      <c r="A134" s="150"/>
      <c r="B134" s="150"/>
      <c r="C134" s="159">
        <v>4220</v>
      </c>
      <c r="D134" s="155" t="s">
        <v>120</v>
      </c>
      <c r="E134" s="164">
        <v>828</v>
      </c>
      <c r="F134" s="157">
        <v>464.31</v>
      </c>
      <c r="G134" s="158">
        <f t="shared" si="1"/>
        <v>0.5607608695652174</v>
      </c>
    </row>
    <row r="135" spans="1:7" ht="12.75">
      <c r="A135" s="150"/>
      <c r="B135" s="150"/>
      <c r="C135" s="159">
        <v>4300</v>
      </c>
      <c r="D135" s="155" t="s">
        <v>84</v>
      </c>
      <c r="E135" s="163">
        <v>4000</v>
      </c>
      <c r="F135" s="157">
        <v>566</v>
      </c>
      <c r="G135" s="158">
        <f t="shared" si="1"/>
        <v>0.1415</v>
      </c>
    </row>
    <row r="136" spans="1:7" ht="12.75">
      <c r="A136" s="150"/>
      <c r="B136" s="150"/>
      <c r="C136" s="159">
        <v>4410</v>
      </c>
      <c r="D136" s="155" t="s">
        <v>93</v>
      </c>
      <c r="E136" s="164">
        <v>600</v>
      </c>
      <c r="F136" s="157">
        <v>565.03</v>
      </c>
      <c r="G136" s="158">
        <f t="shared" si="1"/>
        <v>0.9417166666666666</v>
      </c>
    </row>
    <row r="137" spans="1:7" ht="12.75">
      <c r="A137" s="150"/>
      <c r="B137" s="150"/>
      <c r="C137" s="159">
        <v>4420</v>
      </c>
      <c r="D137" s="155" t="s">
        <v>111</v>
      </c>
      <c r="E137" s="164">
        <v>120</v>
      </c>
      <c r="F137" s="157">
        <v>119.04</v>
      </c>
      <c r="G137" s="158">
        <f t="shared" si="1"/>
        <v>0.9920000000000001</v>
      </c>
    </row>
    <row r="138" spans="1:7" ht="12.75">
      <c r="A138" s="150"/>
      <c r="B138" s="167">
        <v>75023</v>
      </c>
      <c r="C138" s="150"/>
      <c r="D138" s="155" t="s">
        <v>105</v>
      </c>
      <c r="E138" s="169">
        <v>3267873</v>
      </c>
      <c r="F138" s="157">
        <f>SUM(F139,F169)</f>
        <v>1548847.0800000003</v>
      </c>
      <c r="G138" s="158">
        <f t="shared" si="1"/>
        <v>0.4739618338901176</v>
      </c>
    </row>
    <row r="139" spans="1:7" ht="12.75">
      <c r="A139" s="150"/>
      <c r="B139" s="150"/>
      <c r="C139" s="150"/>
      <c r="D139" s="155" t="s">
        <v>83</v>
      </c>
      <c r="E139" s="169">
        <v>2953463</v>
      </c>
      <c r="F139" s="157">
        <f>SUM(F140:F152,F156:F168)</f>
        <v>1517589.6700000004</v>
      </c>
      <c r="G139" s="158">
        <f t="shared" si="1"/>
        <v>0.5138339874242543</v>
      </c>
    </row>
    <row r="140" spans="1:7" ht="12.75">
      <c r="A140" s="150"/>
      <c r="B140" s="150"/>
      <c r="C140" s="159">
        <v>3020</v>
      </c>
      <c r="D140" s="155" t="s">
        <v>218</v>
      </c>
      <c r="E140" s="156">
        <v>26000</v>
      </c>
      <c r="F140" s="157">
        <v>14250</v>
      </c>
      <c r="G140" s="158">
        <f t="shared" si="1"/>
        <v>0.5480769230769231</v>
      </c>
    </row>
    <row r="141" spans="1:7" ht="12.75">
      <c r="A141" s="150"/>
      <c r="B141" s="150"/>
      <c r="C141" s="159">
        <v>4010</v>
      </c>
      <c r="D141" s="155" t="s">
        <v>101</v>
      </c>
      <c r="E141" s="169">
        <v>1593851</v>
      </c>
      <c r="F141" s="157">
        <v>837880.4</v>
      </c>
      <c r="G141" s="158">
        <f t="shared" si="1"/>
        <v>0.5256955637634886</v>
      </c>
    </row>
    <row r="142" spans="1:7" ht="12.75">
      <c r="A142" s="150"/>
      <c r="B142" s="150"/>
      <c r="C142" s="159">
        <v>4040</v>
      </c>
      <c r="D142" s="155" t="s">
        <v>106</v>
      </c>
      <c r="E142" s="162">
        <v>130702</v>
      </c>
      <c r="F142" s="157">
        <v>120669.76</v>
      </c>
      <c r="G142" s="158">
        <f t="shared" si="1"/>
        <v>0.9232434086701045</v>
      </c>
    </row>
    <row r="143" spans="1:7" ht="12.75">
      <c r="A143" s="150"/>
      <c r="B143" s="150"/>
      <c r="C143" s="159">
        <v>4110</v>
      </c>
      <c r="D143" s="155" t="s">
        <v>102</v>
      </c>
      <c r="E143" s="162">
        <v>302000</v>
      </c>
      <c r="F143" s="157">
        <v>149244</v>
      </c>
      <c r="G143" s="158">
        <f t="shared" si="1"/>
        <v>0.49418543046357616</v>
      </c>
    </row>
    <row r="144" spans="1:7" ht="12.75">
      <c r="A144" s="150"/>
      <c r="B144" s="150"/>
      <c r="C144" s="159">
        <v>4120</v>
      </c>
      <c r="D144" s="155" t="s">
        <v>103</v>
      </c>
      <c r="E144" s="156">
        <v>42251</v>
      </c>
      <c r="F144" s="157">
        <v>27705.77</v>
      </c>
      <c r="G144" s="158">
        <f t="shared" si="1"/>
        <v>0.6557423492935078</v>
      </c>
    </row>
    <row r="145" spans="1:7" ht="12.75">
      <c r="A145" s="150"/>
      <c r="B145" s="150"/>
      <c r="C145" s="159">
        <v>4140</v>
      </c>
      <c r="D145" s="155" t="s">
        <v>107</v>
      </c>
      <c r="E145" s="156">
        <v>54000</v>
      </c>
      <c r="F145" s="157">
        <v>37566</v>
      </c>
      <c r="G145" s="158">
        <f t="shared" si="1"/>
        <v>0.6956666666666667</v>
      </c>
    </row>
    <row r="146" spans="1:7" ht="12.75">
      <c r="A146" s="150"/>
      <c r="B146" s="150"/>
      <c r="C146" s="159">
        <v>4170</v>
      </c>
      <c r="D146" s="155" t="s">
        <v>108</v>
      </c>
      <c r="E146" s="156">
        <v>36165</v>
      </c>
      <c r="F146" s="157">
        <v>25982.37</v>
      </c>
      <c r="G146" s="158">
        <f t="shared" si="1"/>
        <v>0.7184396515968478</v>
      </c>
    </row>
    <row r="147" spans="1:7" ht="12.75">
      <c r="A147" s="150"/>
      <c r="B147" s="150"/>
      <c r="C147" s="159">
        <v>4210</v>
      </c>
      <c r="D147" s="155" t="s">
        <v>86</v>
      </c>
      <c r="E147" s="162">
        <v>158545</v>
      </c>
      <c r="F147" s="157">
        <v>49224.99</v>
      </c>
      <c r="G147" s="158">
        <f aca="true" t="shared" si="2" ref="G147:G210">F147/E147</f>
        <v>0.310479611466776</v>
      </c>
    </row>
    <row r="148" spans="1:7" ht="12.75">
      <c r="A148" s="150"/>
      <c r="B148" s="150"/>
      <c r="C148" s="159">
        <v>4260</v>
      </c>
      <c r="D148" s="155" t="s">
        <v>92</v>
      </c>
      <c r="E148" s="156">
        <v>55000</v>
      </c>
      <c r="F148" s="157">
        <v>45130.84</v>
      </c>
      <c r="G148" s="158">
        <f t="shared" si="2"/>
        <v>0.8205607272727272</v>
      </c>
    </row>
    <row r="149" spans="1:7" ht="12.75">
      <c r="A149" s="150"/>
      <c r="B149" s="150"/>
      <c r="C149" s="159">
        <v>4270</v>
      </c>
      <c r="D149" s="155" t="s">
        <v>91</v>
      </c>
      <c r="E149" s="156">
        <v>50000</v>
      </c>
      <c r="F149" s="157">
        <v>11630.02</v>
      </c>
      <c r="G149" s="158">
        <f t="shared" si="2"/>
        <v>0.2326004</v>
      </c>
    </row>
    <row r="150" spans="1:7" ht="12.75">
      <c r="A150" s="150"/>
      <c r="B150" s="150"/>
      <c r="C150" s="159">
        <v>4280</v>
      </c>
      <c r="D150" s="155" t="s">
        <v>109</v>
      </c>
      <c r="E150" s="163">
        <v>6000</v>
      </c>
      <c r="F150" s="157">
        <v>1680</v>
      </c>
      <c r="G150" s="158">
        <f t="shared" si="2"/>
        <v>0.28</v>
      </c>
    </row>
    <row r="151" spans="1:7" ht="12.75">
      <c r="A151" s="150"/>
      <c r="B151" s="150"/>
      <c r="C151" s="159">
        <v>4300</v>
      </c>
      <c r="D151" s="155" t="s">
        <v>84</v>
      </c>
      <c r="E151" s="162">
        <v>126488</v>
      </c>
      <c r="F151" s="157">
        <v>81110.57</v>
      </c>
      <c r="G151" s="158">
        <f t="shared" si="2"/>
        <v>0.6412511068243628</v>
      </c>
    </row>
    <row r="152" spans="1:7" ht="12.75">
      <c r="A152" s="150"/>
      <c r="B152" s="150"/>
      <c r="C152" s="159">
        <v>4340</v>
      </c>
      <c r="D152" s="155" t="s">
        <v>329</v>
      </c>
      <c r="E152" s="162">
        <v>135000</v>
      </c>
      <c r="F152" s="157">
        <v>0</v>
      </c>
      <c r="G152" s="158">
        <f t="shared" si="2"/>
        <v>0</v>
      </c>
    </row>
    <row r="153" spans="1:7" ht="12.75">
      <c r="A153" s="150"/>
      <c r="B153" s="150"/>
      <c r="C153" s="160"/>
      <c r="D153" s="155" t="s">
        <v>330</v>
      </c>
      <c r="E153" s="161"/>
      <c r="F153" s="157"/>
      <c r="G153" s="158"/>
    </row>
    <row r="154" spans="1:7" ht="12.75">
      <c r="A154" s="150"/>
      <c r="B154" s="150"/>
      <c r="C154" s="160"/>
      <c r="D154" s="155" t="s">
        <v>168</v>
      </c>
      <c r="E154" s="161"/>
      <c r="F154" s="157"/>
      <c r="G154" s="158"/>
    </row>
    <row r="155" spans="1:7" ht="12.75">
      <c r="A155" s="150"/>
      <c r="B155" s="150"/>
      <c r="C155" s="150"/>
      <c r="D155" s="155" t="s">
        <v>331</v>
      </c>
      <c r="E155" s="162">
        <v>135000</v>
      </c>
      <c r="F155" s="157">
        <v>0</v>
      </c>
      <c r="G155" s="158">
        <f t="shared" si="2"/>
        <v>0</v>
      </c>
    </row>
    <row r="156" spans="1:7" ht="12.75">
      <c r="A156" s="150"/>
      <c r="B156" s="150"/>
      <c r="C156" s="159">
        <v>4350</v>
      </c>
      <c r="D156" s="155" t="s">
        <v>211</v>
      </c>
      <c r="E156" s="163">
        <v>5500</v>
      </c>
      <c r="F156" s="157">
        <v>4934.69</v>
      </c>
      <c r="G156" s="158">
        <f t="shared" si="2"/>
        <v>0.8972163636363636</v>
      </c>
    </row>
    <row r="157" spans="1:7" ht="12.75">
      <c r="A157" s="150"/>
      <c r="B157" s="150"/>
      <c r="C157" s="159">
        <v>4360</v>
      </c>
      <c r="D157" s="155" t="s">
        <v>110</v>
      </c>
      <c r="E157" s="163">
        <v>9000</v>
      </c>
      <c r="F157" s="157">
        <v>3369.67</v>
      </c>
      <c r="G157" s="158">
        <f>F157/E157</f>
        <v>0.3744077777777778</v>
      </c>
    </row>
    <row r="158" spans="1:7" ht="12.75">
      <c r="A158" s="150"/>
      <c r="B158" s="150"/>
      <c r="C158" s="159">
        <v>4370</v>
      </c>
      <c r="D158" s="155" t="s">
        <v>210</v>
      </c>
      <c r="E158" s="156">
        <v>22000</v>
      </c>
      <c r="F158" s="157">
        <v>8703.56</v>
      </c>
      <c r="G158" s="158">
        <f>F158/E158</f>
        <v>0.3956163636363636</v>
      </c>
    </row>
    <row r="159" spans="1:7" ht="12.75">
      <c r="A159" s="150"/>
      <c r="B159" s="150"/>
      <c r="C159" s="159">
        <v>4400</v>
      </c>
      <c r="D159" s="155" t="s">
        <v>243</v>
      </c>
      <c r="E159" s="156">
        <v>15006</v>
      </c>
      <c r="F159" s="157">
        <v>0</v>
      </c>
      <c r="G159" s="158">
        <f t="shared" si="2"/>
        <v>0</v>
      </c>
    </row>
    <row r="160" spans="1:7" ht="12.75">
      <c r="A160" s="150"/>
      <c r="B160" s="150"/>
      <c r="C160" s="150"/>
      <c r="D160" s="155" t="s">
        <v>244</v>
      </c>
      <c r="E160" s="161"/>
      <c r="F160" s="157"/>
      <c r="G160" s="158"/>
    </row>
    <row r="161" spans="1:7" ht="12.75">
      <c r="A161" s="150"/>
      <c r="B161" s="150"/>
      <c r="C161" s="159">
        <v>4410</v>
      </c>
      <c r="D161" s="155" t="s">
        <v>93</v>
      </c>
      <c r="E161" s="156">
        <v>22000</v>
      </c>
      <c r="F161" s="157">
        <v>14956.7</v>
      </c>
      <c r="G161" s="158">
        <f t="shared" si="2"/>
        <v>0.6798500000000001</v>
      </c>
    </row>
    <row r="162" spans="1:7" ht="12.75">
      <c r="A162" s="150"/>
      <c r="B162" s="150"/>
      <c r="C162" s="159">
        <v>4420</v>
      </c>
      <c r="D162" s="155" t="s">
        <v>111</v>
      </c>
      <c r="E162" s="163">
        <v>3000</v>
      </c>
      <c r="F162" s="157">
        <v>1078.08</v>
      </c>
      <c r="G162" s="158">
        <f t="shared" si="2"/>
        <v>0.35935999999999996</v>
      </c>
    </row>
    <row r="163" spans="1:7" ht="12.75">
      <c r="A163" s="150"/>
      <c r="B163" s="150"/>
      <c r="C163" s="159">
        <v>4430</v>
      </c>
      <c r="D163" s="155" t="s">
        <v>94</v>
      </c>
      <c r="E163" s="156">
        <v>10500</v>
      </c>
      <c r="F163" s="157">
        <v>5177</v>
      </c>
      <c r="G163" s="158">
        <f t="shared" si="2"/>
        <v>0.49304761904761907</v>
      </c>
    </row>
    <row r="164" spans="1:7" ht="12.75">
      <c r="A164" s="150"/>
      <c r="B164" s="150"/>
      <c r="C164" s="159">
        <v>4440</v>
      </c>
      <c r="D164" s="155" t="s">
        <v>112</v>
      </c>
      <c r="E164" s="156">
        <v>55455</v>
      </c>
      <c r="F164" s="157">
        <v>41590</v>
      </c>
      <c r="G164" s="158">
        <f t="shared" si="2"/>
        <v>0.7499774592011541</v>
      </c>
    </row>
    <row r="165" spans="1:7" ht="12.75">
      <c r="A165" s="150"/>
      <c r="B165" s="150"/>
      <c r="C165" s="159">
        <v>4700</v>
      </c>
      <c r="D165" s="155" t="s">
        <v>332</v>
      </c>
      <c r="E165" s="156">
        <v>20000</v>
      </c>
      <c r="F165" s="157">
        <v>8153.52</v>
      </c>
      <c r="G165" s="158">
        <f t="shared" si="2"/>
        <v>0.40767600000000004</v>
      </c>
    </row>
    <row r="166" spans="1:7" ht="12.75">
      <c r="A166" s="150"/>
      <c r="B166" s="150"/>
      <c r="C166" s="159">
        <v>4740</v>
      </c>
      <c r="D166" s="155" t="s">
        <v>245</v>
      </c>
      <c r="E166" s="163">
        <v>9000</v>
      </c>
      <c r="F166" s="157">
        <v>2072.6</v>
      </c>
      <c r="G166" s="158">
        <f t="shared" si="2"/>
        <v>0.23028888888888888</v>
      </c>
    </row>
    <row r="167" spans="1:7" ht="12.75">
      <c r="A167" s="150"/>
      <c r="B167" s="150"/>
      <c r="C167" s="150"/>
      <c r="D167" s="155" t="s">
        <v>246</v>
      </c>
      <c r="E167" s="161"/>
      <c r="F167" s="157"/>
      <c r="G167" s="158"/>
    </row>
    <row r="168" spans="1:7" ht="12.75">
      <c r="A168" s="150"/>
      <c r="B168" s="150"/>
      <c r="C168" s="159">
        <v>4750</v>
      </c>
      <c r="D168" s="155" t="s">
        <v>247</v>
      </c>
      <c r="E168" s="156">
        <v>66000</v>
      </c>
      <c r="F168" s="157">
        <v>25479.13</v>
      </c>
      <c r="G168" s="158">
        <f t="shared" si="2"/>
        <v>0.3860474242424243</v>
      </c>
    </row>
    <row r="169" spans="1:7" ht="12.75">
      <c r="A169" s="150"/>
      <c r="B169" s="150"/>
      <c r="C169" s="150"/>
      <c r="D169" s="155" t="s">
        <v>89</v>
      </c>
      <c r="E169" s="162">
        <v>314410</v>
      </c>
      <c r="F169" s="157">
        <f>SUM(F170,F176)</f>
        <v>31257.409999999996</v>
      </c>
      <c r="G169" s="158">
        <f t="shared" si="2"/>
        <v>0.09941608091345694</v>
      </c>
    </row>
    <row r="170" spans="1:7" ht="12.75">
      <c r="A170" s="150"/>
      <c r="B170" s="150"/>
      <c r="C170" s="159">
        <v>6050</v>
      </c>
      <c r="D170" s="155" t="s">
        <v>90</v>
      </c>
      <c r="E170" s="162">
        <v>294410</v>
      </c>
      <c r="F170" s="157">
        <v>21451.03</v>
      </c>
      <c r="G170" s="158">
        <f t="shared" si="2"/>
        <v>0.07286107808838015</v>
      </c>
    </row>
    <row r="171" spans="1:7" ht="12.75">
      <c r="A171" s="150"/>
      <c r="B171" s="150"/>
      <c r="C171" s="160"/>
      <c r="D171" s="155" t="s">
        <v>168</v>
      </c>
      <c r="E171" s="161"/>
      <c r="F171" s="157"/>
      <c r="G171" s="158"/>
    </row>
    <row r="172" spans="1:7" ht="12.75">
      <c r="A172" s="150"/>
      <c r="B172" s="150"/>
      <c r="C172" s="160"/>
      <c r="D172" s="155" t="s">
        <v>333</v>
      </c>
      <c r="E172" s="156">
        <v>30000</v>
      </c>
      <c r="F172" s="157">
        <v>0</v>
      </c>
      <c r="G172" s="158">
        <v>0</v>
      </c>
    </row>
    <row r="173" spans="1:7" ht="12.75">
      <c r="A173" s="150"/>
      <c r="B173" s="150"/>
      <c r="C173" s="160"/>
      <c r="D173" s="155" t="s">
        <v>334</v>
      </c>
      <c r="E173" s="162">
        <v>252500</v>
      </c>
      <c r="F173" s="157">
        <v>20362</v>
      </c>
      <c r="G173" s="158">
        <f t="shared" si="2"/>
        <v>0.08064158415841584</v>
      </c>
    </row>
    <row r="174" spans="1:7" ht="12.75">
      <c r="A174" s="150"/>
      <c r="B174" s="150"/>
      <c r="C174" s="160"/>
      <c r="D174" s="155" t="s">
        <v>170</v>
      </c>
      <c r="E174" s="163">
        <v>2000</v>
      </c>
      <c r="F174" s="157">
        <v>1089.03</v>
      </c>
      <c r="G174" s="158">
        <f t="shared" si="2"/>
        <v>0.544515</v>
      </c>
    </row>
    <row r="175" spans="1:7" ht="12.75">
      <c r="A175" s="150"/>
      <c r="B175" s="150"/>
      <c r="C175" s="160"/>
      <c r="D175" s="155" t="s">
        <v>335</v>
      </c>
      <c r="E175" s="163">
        <v>9910</v>
      </c>
      <c r="F175" s="157">
        <v>0</v>
      </c>
      <c r="G175" s="158">
        <v>0</v>
      </c>
    </row>
    <row r="176" spans="1:7" ht="12.75">
      <c r="A176" s="150"/>
      <c r="B176" s="150"/>
      <c r="C176" s="159">
        <v>6060</v>
      </c>
      <c r="D176" s="155" t="s">
        <v>113</v>
      </c>
      <c r="E176" s="156">
        <v>20000</v>
      </c>
      <c r="F176" s="157">
        <f>SUM(F178)</f>
        <v>9806.38</v>
      </c>
      <c r="G176" s="158">
        <f t="shared" si="2"/>
        <v>0.49031899999999995</v>
      </c>
    </row>
    <row r="177" spans="1:7" ht="12.75">
      <c r="A177" s="150"/>
      <c r="B177" s="150"/>
      <c r="C177" s="160"/>
      <c r="D177" s="155" t="s">
        <v>168</v>
      </c>
      <c r="E177" s="161"/>
      <c r="F177" s="157"/>
      <c r="G177" s="158"/>
    </row>
    <row r="178" spans="1:7" ht="12.75">
      <c r="A178" s="150"/>
      <c r="B178" s="150"/>
      <c r="C178" s="150"/>
      <c r="D178" s="155" t="s">
        <v>336</v>
      </c>
      <c r="E178" s="156">
        <v>20000</v>
      </c>
      <c r="F178" s="157">
        <v>9806.38</v>
      </c>
      <c r="G178" s="158">
        <f t="shared" si="2"/>
        <v>0.49031899999999995</v>
      </c>
    </row>
    <row r="179" spans="1:7" ht="12.75">
      <c r="A179" s="150"/>
      <c r="B179" s="167">
        <v>75075</v>
      </c>
      <c r="C179" s="150"/>
      <c r="D179" s="155" t="s">
        <v>248</v>
      </c>
      <c r="E179" s="162">
        <v>146250</v>
      </c>
      <c r="F179" s="157">
        <f>SUM(F180)</f>
        <v>41467.91</v>
      </c>
      <c r="G179" s="158">
        <f t="shared" si="2"/>
        <v>0.283541264957265</v>
      </c>
    </row>
    <row r="180" spans="1:7" ht="12.75">
      <c r="A180" s="150"/>
      <c r="B180" s="150"/>
      <c r="C180" s="150"/>
      <c r="D180" s="155" t="s">
        <v>83</v>
      </c>
      <c r="E180" s="162">
        <v>146250</v>
      </c>
      <c r="F180" s="157">
        <f>SUM(F181:F186)</f>
        <v>41467.91</v>
      </c>
      <c r="G180" s="158">
        <f t="shared" si="2"/>
        <v>0.283541264957265</v>
      </c>
    </row>
    <row r="181" spans="1:7" ht="12.75">
      <c r="A181" s="150"/>
      <c r="B181" s="150"/>
      <c r="C181" s="159">
        <v>4210</v>
      </c>
      <c r="D181" s="155" t="s">
        <v>86</v>
      </c>
      <c r="E181" s="156">
        <v>39000</v>
      </c>
      <c r="F181" s="157">
        <v>11397.85</v>
      </c>
      <c r="G181" s="158">
        <f t="shared" si="2"/>
        <v>0.2922525641025641</v>
      </c>
    </row>
    <row r="182" spans="1:7" ht="12.75">
      <c r="A182" s="150"/>
      <c r="B182" s="150"/>
      <c r="C182" s="159">
        <v>4260</v>
      </c>
      <c r="D182" s="155" t="s">
        <v>92</v>
      </c>
      <c r="E182" s="163">
        <v>5000</v>
      </c>
      <c r="F182" s="157">
        <v>3438.72</v>
      </c>
      <c r="G182" s="158">
        <f t="shared" si="2"/>
        <v>0.6877439999999999</v>
      </c>
    </row>
    <row r="183" spans="1:7" ht="12.75">
      <c r="A183" s="150"/>
      <c r="B183" s="150"/>
      <c r="C183" s="159">
        <v>4300</v>
      </c>
      <c r="D183" s="155" t="s">
        <v>84</v>
      </c>
      <c r="E183" s="156">
        <v>82750</v>
      </c>
      <c r="F183" s="157">
        <v>22749.4</v>
      </c>
      <c r="G183" s="158">
        <f t="shared" si="2"/>
        <v>0.2749172205438067</v>
      </c>
    </row>
    <row r="184" spans="1:7" ht="12.75">
      <c r="A184" s="150"/>
      <c r="B184" s="150"/>
      <c r="C184" s="159">
        <v>4350</v>
      </c>
      <c r="D184" s="155" t="s">
        <v>211</v>
      </c>
      <c r="E184" s="163">
        <v>1500</v>
      </c>
      <c r="F184" s="157">
        <v>710.04</v>
      </c>
      <c r="G184" s="158">
        <f t="shared" si="2"/>
        <v>0.47336</v>
      </c>
    </row>
    <row r="185" spans="1:7" ht="12.75">
      <c r="A185" s="150"/>
      <c r="B185" s="150"/>
      <c r="C185" s="159">
        <v>4370</v>
      </c>
      <c r="D185" s="155" t="s">
        <v>210</v>
      </c>
      <c r="E185" s="163">
        <v>1400</v>
      </c>
      <c r="F185" s="157">
        <v>282.3</v>
      </c>
      <c r="G185" s="158">
        <f>F185/E185</f>
        <v>0.20164285714285715</v>
      </c>
    </row>
    <row r="186" spans="1:7" ht="12.75">
      <c r="A186" s="150"/>
      <c r="B186" s="150"/>
      <c r="C186" s="159">
        <v>4430</v>
      </c>
      <c r="D186" s="155" t="s">
        <v>94</v>
      </c>
      <c r="E186" s="156">
        <v>16600</v>
      </c>
      <c r="F186" s="157">
        <v>2889.6</v>
      </c>
      <c r="G186" s="158">
        <f t="shared" si="2"/>
        <v>0.1740722891566265</v>
      </c>
    </row>
    <row r="187" spans="1:7" ht="12.75">
      <c r="A187" s="150"/>
      <c r="B187" s="167">
        <v>75095</v>
      </c>
      <c r="C187" s="150"/>
      <c r="D187" s="155" t="s">
        <v>36</v>
      </c>
      <c r="E187" s="156">
        <v>65584</v>
      </c>
      <c r="F187" s="157">
        <f>SUM(F188)</f>
        <v>17056.39</v>
      </c>
      <c r="G187" s="158">
        <f t="shared" si="2"/>
        <v>0.26006937667723834</v>
      </c>
    </row>
    <row r="188" spans="1:7" ht="12.75">
      <c r="A188" s="150"/>
      <c r="B188" s="150"/>
      <c r="C188" s="150"/>
      <c r="D188" s="155" t="s">
        <v>83</v>
      </c>
      <c r="E188" s="156">
        <v>65584</v>
      </c>
      <c r="F188" s="157">
        <f>SUM(F189,F192,F197,F200)</f>
        <v>17056.39</v>
      </c>
      <c r="G188" s="158">
        <f t="shared" si="2"/>
        <v>0.26006937667723834</v>
      </c>
    </row>
    <row r="189" spans="1:7" ht="12.75">
      <c r="A189" s="150"/>
      <c r="B189" s="150"/>
      <c r="C189" s="159">
        <v>3030</v>
      </c>
      <c r="D189" s="155" t="s">
        <v>212</v>
      </c>
      <c r="E189" s="156">
        <v>24446</v>
      </c>
      <c r="F189" s="157">
        <v>5245.68</v>
      </c>
      <c r="G189" s="158">
        <f t="shared" si="2"/>
        <v>0.21458234475987892</v>
      </c>
    </row>
    <row r="190" spans="1:7" ht="12.75">
      <c r="A190" s="150"/>
      <c r="B190" s="150"/>
      <c r="C190" s="160"/>
      <c r="D190" s="155" t="s">
        <v>168</v>
      </c>
      <c r="E190" s="161"/>
      <c r="F190" s="157"/>
      <c r="G190" s="158"/>
    </row>
    <row r="191" spans="1:7" ht="12.75">
      <c r="A191" s="150"/>
      <c r="B191" s="150"/>
      <c r="C191" s="150"/>
      <c r="D191" s="155" t="s">
        <v>217</v>
      </c>
      <c r="E191" s="156">
        <v>24446</v>
      </c>
      <c r="F191" s="157">
        <v>5245.68</v>
      </c>
      <c r="G191" s="158">
        <f t="shared" si="2"/>
        <v>0.21458234475987892</v>
      </c>
    </row>
    <row r="192" spans="1:7" ht="12.75">
      <c r="A192" s="150"/>
      <c r="B192" s="150"/>
      <c r="C192" s="159">
        <v>4210</v>
      </c>
      <c r="D192" s="155" t="s">
        <v>86</v>
      </c>
      <c r="E192" s="156">
        <v>31320</v>
      </c>
      <c r="F192" s="157">
        <v>9292.58</v>
      </c>
      <c r="G192" s="158">
        <f t="shared" si="2"/>
        <v>0.29669795657726694</v>
      </c>
    </row>
    <row r="193" spans="1:7" ht="12.75">
      <c r="A193" s="150"/>
      <c r="B193" s="150"/>
      <c r="C193" s="160"/>
      <c r="D193" s="155" t="s">
        <v>168</v>
      </c>
      <c r="E193" s="161"/>
      <c r="F193" s="157"/>
      <c r="G193" s="158"/>
    </row>
    <row r="194" spans="1:7" ht="12.75">
      <c r="A194" s="150"/>
      <c r="B194" s="150"/>
      <c r="C194" s="160"/>
      <c r="D194" s="155" t="s">
        <v>337</v>
      </c>
      <c r="E194" s="156">
        <v>29304</v>
      </c>
      <c r="F194" s="157">
        <v>8294.44</v>
      </c>
      <c r="G194" s="158">
        <f t="shared" si="2"/>
        <v>0.28304804804804806</v>
      </c>
    </row>
    <row r="195" spans="1:7" ht="12.75">
      <c r="A195" s="150"/>
      <c r="B195" s="150"/>
      <c r="C195" s="160"/>
      <c r="D195" s="155" t="s">
        <v>338</v>
      </c>
      <c r="E195" s="163">
        <v>1000</v>
      </c>
      <c r="F195" s="157">
        <v>0</v>
      </c>
      <c r="G195" s="158">
        <f t="shared" si="2"/>
        <v>0</v>
      </c>
    </row>
    <row r="196" spans="1:7" ht="12.75">
      <c r="A196" s="150"/>
      <c r="B196" s="150"/>
      <c r="C196" s="150"/>
      <c r="D196" s="155" t="s">
        <v>339</v>
      </c>
      <c r="E196" s="163">
        <v>1016</v>
      </c>
      <c r="F196" s="157">
        <v>998.14</v>
      </c>
      <c r="G196" s="158">
        <f t="shared" si="2"/>
        <v>0.9824212598425197</v>
      </c>
    </row>
    <row r="197" spans="1:7" ht="12.75">
      <c r="A197" s="150"/>
      <c r="B197" s="150"/>
      <c r="C197" s="159">
        <v>4260</v>
      </c>
      <c r="D197" s="155" t="s">
        <v>92</v>
      </c>
      <c r="E197" s="163">
        <v>2474</v>
      </c>
      <c r="F197" s="157">
        <v>387.93</v>
      </c>
      <c r="G197" s="158">
        <f t="shared" si="2"/>
        <v>0.15680274858528698</v>
      </c>
    </row>
    <row r="198" spans="1:7" ht="12.75">
      <c r="A198" s="150"/>
      <c r="B198" s="150"/>
      <c r="C198" s="160"/>
      <c r="D198" s="155" t="s">
        <v>168</v>
      </c>
      <c r="E198" s="161"/>
      <c r="F198" s="157"/>
      <c r="G198" s="158"/>
    </row>
    <row r="199" spans="1:7" ht="12.75">
      <c r="A199" s="150"/>
      <c r="B199" s="150"/>
      <c r="C199" s="150"/>
      <c r="D199" s="155" t="s">
        <v>337</v>
      </c>
      <c r="E199" s="163">
        <v>2474</v>
      </c>
      <c r="F199" s="157">
        <v>387.93</v>
      </c>
      <c r="G199" s="158">
        <f t="shared" si="2"/>
        <v>0.15680274858528698</v>
      </c>
    </row>
    <row r="200" spans="1:7" ht="12.75">
      <c r="A200" s="150"/>
      <c r="B200" s="150"/>
      <c r="C200" s="159">
        <v>4300</v>
      </c>
      <c r="D200" s="155" t="s">
        <v>84</v>
      </c>
      <c r="E200" s="163">
        <v>7344</v>
      </c>
      <c r="F200" s="157">
        <v>2130.2</v>
      </c>
      <c r="G200" s="158">
        <f t="shared" si="2"/>
        <v>0.2900599128540305</v>
      </c>
    </row>
    <row r="201" spans="1:7" ht="12.75">
      <c r="A201" s="150"/>
      <c r="B201" s="150"/>
      <c r="C201" s="160"/>
      <c r="D201" s="155" t="s">
        <v>168</v>
      </c>
      <c r="E201" s="161"/>
      <c r="F201" s="157"/>
      <c r="G201" s="158"/>
    </row>
    <row r="202" spans="1:7" ht="12.75">
      <c r="A202" s="150"/>
      <c r="B202" s="150"/>
      <c r="C202" s="150"/>
      <c r="D202" s="155" t="s">
        <v>337</v>
      </c>
      <c r="E202" s="171">
        <v>7344</v>
      </c>
      <c r="F202" s="157">
        <v>2130</v>
      </c>
      <c r="G202" s="158">
        <f t="shared" si="2"/>
        <v>0.2900326797385621</v>
      </c>
    </row>
    <row r="203" spans="1:7" ht="12.75">
      <c r="A203" s="166">
        <v>751</v>
      </c>
      <c r="B203" s="150"/>
      <c r="C203" s="150"/>
      <c r="D203" s="151" t="s">
        <v>174</v>
      </c>
      <c r="E203" s="172">
        <v>2023</v>
      </c>
      <c r="F203" s="153">
        <f>SUM(F205)</f>
        <v>850</v>
      </c>
      <c r="G203" s="147">
        <f t="shared" si="2"/>
        <v>0.42016806722689076</v>
      </c>
    </row>
    <row r="204" spans="1:7" ht="12.75">
      <c r="A204" s="150"/>
      <c r="B204" s="150"/>
      <c r="C204" s="150"/>
      <c r="D204" s="151" t="s">
        <v>175</v>
      </c>
      <c r="E204" s="161"/>
      <c r="F204" s="157"/>
      <c r="G204" s="158"/>
    </row>
    <row r="205" spans="1:7" ht="12.75">
      <c r="A205" s="150"/>
      <c r="B205" s="167">
        <v>75101</v>
      </c>
      <c r="C205" s="150"/>
      <c r="D205" s="155" t="s">
        <v>176</v>
      </c>
      <c r="E205" s="163">
        <v>2023</v>
      </c>
      <c r="F205" s="157">
        <f>SUM(F206)</f>
        <v>850</v>
      </c>
      <c r="G205" s="158">
        <f t="shared" si="2"/>
        <v>0.42016806722689076</v>
      </c>
    </row>
    <row r="206" spans="1:7" ht="12.75">
      <c r="A206" s="150"/>
      <c r="B206" s="150"/>
      <c r="C206" s="150"/>
      <c r="D206" s="155" t="s">
        <v>83</v>
      </c>
      <c r="E206" s="163">
        <v>2023</v>
      </c>
      <c r="F206" s="157">
        <f>SUM(F207)</f>
        <v>850</v>
      </c>
      <c r="G206" s="158">
        <f t="shared" si="2"/>
        <v>0.42016806722689076</v>
      </c>
    </row>
    <row r="207" spans="1:7" ht="12.75">
      <c r="A207" s="150"/>
      <c r="B207" s="150"/>
      <c r="C207" s="159">
        <v>4210</v>
      </c>
      <c r="D207" s="155" t="s">
        <v>86</v>
      </c>
      <c r="E207" s="163">
        <v>2023</v>
      </c>
      <c r="F207" s="157">
        <v>850</v>
      </c>
      <c r="G207" s="158">
        <f t="shared" si="2"/>
        <v>0.42016806722689076</v>
      </c>
    </row>
    <row r="208" spans="1:7" ht="12.75">
      <c r="A208" s="166">
        <v>754</v>
      </c>
      <c r="B208" s="150"/>
      <c r="C208" s="150"/>
      <c r="D208" s="151" t="s">
        <v>43</v>
      </c>
      <c r="E208" s="152">
        <v>503133</v>
      </c>
      <c r="F208" s="153">
        <f>SUM(F209,F212,F219,F235,F240,F261)</f>
        <v>231340.49999999997</v>
      </c>
      <c r="G208" s="147">
        <f t="shared" si="2"/>
        <v>0.4597998938650416</v>
      </c>
    </row>
    <row r="209" spans="1:7" ht="12.75">
      <c r="A209" s="150"/>
      <c r="B209" s="167">
        <v>75404</v>
      </c>
      <c r="C209" s="150"/>
      <c r="D209" s="155" t="s">
        <v>340</v>
      </c>
      <c r="E209" s="163">
        <v>7112</v>
      </c>
      <c r="F209" s="157">
        <f>SUM(F210)</f>
        <v>7112</v>
      </c>
      <c r="G209" s="158">
        <f t="shared" si="2"/>
        <v>1</v>
      </c>
    </row>
    <row r="210" spans="1:7" ht="12.75">
      <c r="A210" s="150"/>
      <c r="B210" s="150"/>
      <c r="C210" s="150"/>
      <c r="D210" s="155" t="s">
        <v>83</v>
      </c>
      <c r="E210" s="163">
        <v>7112</v>
      </c>
      <c r="F210" s="157">
        <f>SUM(F211)</f>
        <v>7112</v>
      </c>
      <c r="G210" s="158">
        <f t="shared" si="2"/>
        <v>1</v>
      </c>
    </row>
    <row r="211" spans="1:7" ht="12.75">
      <c r="A211" s="150"/>
      <c r="B211" s="150"/>
      <c r="C211" s="159">
        <v>3000</v>
      </c>
      <c r="D211" s="155" t="s">
        <v>341</v>
      </c>
      <c r="E211" s="163">
        <v>7112</v>
      </c>
      <c r="F211" s="157">
        <v>7112</v>
      </c>
      <c r="G211" s="158">
        <f aca="true" t="shared" si="3" ref="G211:G275">F211/E211</f>
        <v>1</v>
      </c>
    </row>
    <row r="212" spans="1:7" ht="12.75">
      <c r="A212" s="150"/>
      <c r="B212" s="167">
        <v>75405</v>
      </c>
      <c r="C212" s="150"/>
      <c r="D212" s="155" t="s">
        <v>342</v>
      </c>
      <c r="E212" s="156">
        <v>50000</v>
      </c>
      <c r="F212" s="157">
        <f>SUM(F213)</f>
        <v>0</v>
      </c>
      <c r="G212" s="158">
        <f t="shared" si="3"/>
        <v>0</v>
      </c>
    </row>
    <row r="213" spans="1:7" ht="12.75">
      <c r="A213" s="150"/>
      <c r="B213" s="150"/>
      <c r="C213" s="150"/>
      <c r="D213" s="155" t="s">
        <v>89</v>
      </c>
      <c r="E213" s="156">
        <v>50000</v>
      </c>
      <c r="F213" s="157">
        <f>SUM(F214)</f>
        <v>0</v>
      </c>
      <c r="G213" s="158">
        <f t="shared" si="3"/>
        <v>0</v>
      </c>
    </row>
    <row r="214" spans="1:7" ht="12.75">
      <c r="A214" s="150"/>
      <c r="B214" s="150"/>
      <c r="C214" s="159">
        <v>6220</v>
      </c>
      <c r="D214" s="155" t="s">
        <v>229</v>
      </c>
      <c r="E214" s="156">
        <v>50000</v>
      </c>
      <c r="F214" s="157">
        <f>SUM(F218)</f>
        <v>0</v>
      </c>
      <c r="G214" s="158">
        <f t="shared" si="3"/>
        <v>0</v>
      </c>
    </row>
    <row r="215" spans="1:7" ht="12.75">
      <c r="A215" s="150"/>
      <c r="B215" s="150"/>
      <c r="C215" s="160"/>
      <c r="D215" s="155" t="s">
        <v>255</v>
      </c>
      <c r="E215" s="161"/>
      <c r="F215" s="157"/>
      <c r="G215" s="158"/>
    </row>
    <row r="216" spans="1:7" ht="12.75">
      <c r="A216" s="150"/>
      <c r="B216" s="150"/>
      <c r="C216" s="160"/>
      <c r="D216" s="155" t="s">
        <v>198</v>
      </c>
      <c r="E216" s="161"/>
      <c r="F216" s="157"/>
      <c r="G216" s="158"/>
    </row>
    <row r="217" spans="1:7" ht="12.75">
      <c r="A217" s="150"/>
      <c r="B217" s="150"/>
      <c r="C217" s="150"/>
      <c r="D217" s="155" t="s">
        <v>168</v>
      </c>
      <c r="E217" s="161"/>
      <c r="F217" s="157"/>
      <c r="G217" s="158"/>
    </row>
    <row r="218" spans="1:7" ht="12.75">
      <c r="A218" s="160"/>
      <c r="B218" s="160"/>
      <c r="C218" s="160"/>
      <c r="D218" s="155" t="s">
        <v>343</v>
      </c>
      <c r="E218" s="156">
        <v>50000</v>
      </c>
      <c r="F218" s="157">
        <v>0</v>
      </c>
      <c r="G218" s="158">
        <f t="shared" si="3"/>
        <v>0</v>
      </c>
    </row>
    <row r="219" spans="1:7" ht="12.75">
      <c r="A219" s="150"/>
      <c r="B219" s="167">
        <v>75412</v>
      </c>
      <c r="C219" s="150"/>
      <c r="D219" s="155" t="s">
        <v>114</v>
      </c>
      <c r="E219" s="162">
        <v>105308</v>
      </c>
      <c r="F219" s="157">
        <f>SUM(F220)</f>
        <v>38582.46</v>
      </c>
      <c r="G219" s="158">
        <f t="shared" si="3"/>
        <v>0.3663772932730657</v>
      </c>
    </row>
    <row r="220" spans="1:7" ht="12.75">
      <c r="A220" s="150"/>
      <c r="B220" s="150"/>
      <c r="C220" s="150"/>
      <c r="D220" s="155" t="s">
        <v>83</v>
      </c>
      <c r="E220" s="162">
        <v>105308</v>
      </c>
      <c r="F220" s="157">
        <f>SUM(F221:F234)</f>
        <v>38582.46</v>
      </c>
      <c r="G220" s="158">
        <f t="shared" si="3"/>
        <v>0.3663772932730657</v>
      </c>
    </row>
    <row r="221" spans="1:7" ht="12.75">
      <c r="A221" s="150"/>
      <c r="B221" s="150"/>
      <c r="C221" s="159">
        <v>3020</v>
      </c>
      <c r="D221" s="155" t="s">
        <v>218</v>
      </c>
      <c r="E221" s="163">
        <v>3000</v>
      </c>
      <c r="F221" s="157">
        <v>0</v>
      </c>
      <c r="G221" s="158">
        <f t="shared" si="3"/>
        <v>0</v>
      </c>
    </row>
    <row r="222" spans="1:7" ht="12.75">
      <c r="A222" s="150"/>
      <c r="B222" s="150"/>
      <c r="C222" s="159">
        <v>4010</v>
      </c>
      <c r="D222" s="155" t="s">
        <v>101</v>
      </c>
      <c r="E222" s="156">
        <v>24200</v>
      </c>
      <c r="F222" s="157">
        <v>13427.91</v>
      </c>
      <c r="G222" s="158">
        <f t="shared" si="3"/>
        <v>0.5548723140495868</v>
      </c>
    </row>
    <row r="223" spans="1:7" ht="12.75">
      <c r="A223" s="150"/>
      <c r="B223" s="150"/>
      <c r="C223" s="159">
        <v>4040</v>
      </c>
      <c r="D223" s="155" t="s">
        <v>106</v>
      </c>
      <c r="E223" s="163">
        <v>1900</v>
      </c>
      <c r="F223" s="157">
        <v>1861.74</v>
      </c>
      <c r="G223" s="158">
        <f t="shared" si="3"/>
        <v>0.9798631578947369</v>
      </c>
    </row>
    <row r="224" spans="1:7" ht="12.75">
      <c r="A224" s="150"/>
      <c r="B224" s="150"/>
      <c r="C224" s="159">
        <v>4110</v>
      </c>
      <c r="D224" s="155" t="s">
        <v>102</v>
      </c>
      <c r="E224" s="163">
        <v>4650</v>
      </c>
      <c r="F224" s="157">
        <v>2119.08</v>
      </c>
      <c r="G224" s="158">
        <f t="shared" si="3"/>
        <v>0.45571612903225805</v>
      </c>
    </row>
    <row r="225" spans="1:7" ht="12.75">
      <c r="A225" s="150"/>
      <c r="B225" s="150"/>
      <c r="C225" s="159">
        <v>4120</v>
      </c>
      <c r="D225" s="155" t="s">
        <v>103</v>
      </c>
      <c r="E225" s="164">
        <v>720</v>
      </c>
      <c r="F225" s="157">
        <v>333.47</v>
      </c>
      <c r="G225" s="158">
        <f t="shared" si="3"/>
        <v>0.4631527777777778</v>
      </c>
    </row>
    <row r="226" spans="1:7" ht="12.75">
      <c r="A226" s="150"/>
      <c r="B226" s="150"/>
      <c r="C226" s="159">
        <v>4170</v>
      </c>
      <c r="D226" s="155" t="s">
        <v>108</v>
      </c>
      <c r="E226" s="164">
        <v>540</v>
      </c>
      <c r="F226" s="157">
        <v>538.46</v>
      </c>
      <c r="G226" s="158">
        <f t="shared" si="3"/>
        <v>0.9971481481481482</v>
      </c>
    </row>
    <row r="227" spans="1:7" ht="12.75">
      <c r="A227" s="150"/>
      <c r="B227" s="150"/>
      <c r="C227" s="159">
        <v>4210</v>
      </c>
      <c r="D227" s="155" t="s">
        <v>86</v>
      </c>
      <c r="E227" s="156">
        <v>41648</v>
      </c>
      <c r="F227" s="157">
        <v>9003.31</v>
      </c>
      <c r="G227" s="158">
        <f t="shared" si="3"/>
        <v>0.2161762869765655</v>
      </c>
    </row>
    <row r="228" spans="1:7" ht="12.75">
      <c r="A228" s="150"/>
      <c r="B228" s="150"/>
      <c r="C228" s="159">
        <v>4260</v>
      </c>
      <c r="D228" s="155" t="s">
        <v>92</v>
      </c>
      <c r="E228" s="163">
        <v>8000</v>
      </c>
      <c r="F228" s="157">
        <v>2213.49</v>
      </c>
      <c r="G228" s="158">
        <f t="shared" si="3"/>
        <v>0.27668624999999997</v>
      </c>
    </row>
    <row r="229" spans="1:7" ht="12.75">
      <c r="A229" s="150"/>
      <c r="B229" s="150"/>
      <c r="C229" s="159">
        <v>4270</v>
      </c>
      <c r="D229" s="155" t="s">
        <v>91</v>
      </c>
      <c r="E229" s="163">
        <v>4550</v>
      </c>
      <c r="F229" s="157">
        <v>0</v>
      </c>
      <c r="G229" s="158">
        <f t="shared" si="3"/>
        <v>0</v>
      </c>
    </row>
    <row r="230" spans="1:7" ht="12.75">
      <c r="A230" s="150"/>
      <c r="B230" s="150"/>
      <c r="C230" s="159">
        <v>4280</v>
      </c>
      <c r="D230" s="155" t="s">
        <v>109</v>
      </c>
      <c r="E230" s="163">
        <v>3000</v>
      </c>
      <c r="F230" s="157">
        <v>0</v>
      </c>
      <c r="G230" s="158">
        <f t="shared" si="3"/>
        <v>0</v>
      </c>
    </row>
    <row r="231" spans="1:7" ht="12.75">
      <c r="A231" s="150"/>
      <c r="B231" s="150"/>
      <c r="C231" s="159">
        <v>4300</v>
      </c>
      <c r="D231" s="155" t="s">
        <v>84</v>
      </c>
      <c r="E231" s="163">
        <v>2150</v>
      </c>
      <c r="F231" s="157">
        <v>301</v>
      </c>
      <c r="G231" s="158">
        <f t="shared" si="3"/>
        <v>0.14</v>
      </c>
    </row>
    <row r="232" spans="1:7" ht="12.75">
      <c r="A232" s="150"/>
      <c r="B232" s="150"/>
      <c r="C232" s="159">
        <v>4360</v>
      </c>
      <c r="D232" s="155" t="s">
        <v>110</v>
      </c>
      <c r="E232" s="164">
        <v>250</v>
      </c>
      <c r="F232" s="157">
        <v>0</v>
      </c>
      <c r="G232" s="158">
        <f>F232/E232</f>
        <v>0</v>
      </c>
    </row>
    <row r="233" spans="1:7" ht="12.75">
      <c r="A233" s="150"/>
      <c r="B233" s="150"/>
      <c r="C233" s="159">
        <v>4410</v>
      </c>
      <c r="D233" s="155" t="s">
        <v>93</v>
      </c>
      <c r="E233" s="164">
        <v>700</v>
      </c>
      <c r="F233" s="157">
        <v>0</v>
      </c>
      <c r="G233" s="158">
        <f t="shared" si="3"/>
        <v>0</v>
      </c>
    </row>
    <row r="234" spans="1:7" ht="12.75">
      <c r="A234" s="150"/>
      <c r="B234" s="150"/>
      <c r="C234" s="159">
        <v>4430</v>
      </c>
      <c r="D234" s="155" t="s">
        <v>94</v>
      </c>
      <c r="E234" s="156">
        <v>10000</v>
      </c>
      <c r="F234" s="157">
        <v>8784</v>
      </c>
      <c r="G234" s="158">
        <f t="shared" si="3"/>
        <v>0.8784</v>
      </c>
    </row>
    <row r="235" spans="1:7" ht="12.75">
      <c r="A235" s="150"/>
      <c r="B235" s="167">
        <v>75414</v>
      </c>
      <c r="C235" s="150"/>
      <c r="D235" s="155" t="s">
        <v>44</v>
      </c>
      <c r="E235" s="163">
        <v>8000</v>
      </c>
      <c r="F235" s="157">
        <f>SUM(F236)</f>
        <v>2852.66</v>
      </c>
      <c r="G235" s="158">
        <f t="shared" si="3"/>
        <v>0.35658249999999997</v>
      </c>
    </row>
    <row r="236" spans="1:7" ht="12.75">
      <c r="A236" s="150"/>
      <c r="B236" s="150"/>
      <c r="C236" s="150"/>
      <c r="D236" s="155" t="s">
        <v>83</v>
      </c>
      <c r="E236" s="163">
        <v>8000</v>
      </c>
      <c r="F236" s="157">
        <f>SUM(F237:F239)</f>
        <v>2852.66</v>
      </c>
      <c r="G236" s="158">
        <f t="shared" si="3"/>
        <v>0.35658249999999997</v>
      </c>
    </row>
    <row r="237" spans="1:7" ht="12.75">
      <c r="A237" s="150"/>
      <c r="B237" s="150"/>
      <c r="C237" s="159">
        <v>4170</v>
      </c>
      <c r="D237" s="155" t="s">
        <v>108</v>
      </c>
      <c r="E237" s="164">
        <v>500</v>
      </c>
      <c r="F237" s="157">
        <v>500</v>
      </c>
      <c r="G237" s="158">
        <f t="shared" si="3"/>
        <v>1</v>
      </c>
    </row>
    <row r="238" spans="1:7" ht="12.75">
      <c r="A238" s="150"/>
      <c r="B238" s="150"/>
      <c r="C238" s="159">
        <v>4210</v>
      </c>
      <c r="D238" s="155" t="s">
        <v>86</v>
      </c>
      <c r="E238" s="163">
        <v>7000</v>
      </c>
      <c r="F238" s="157">
        <v>2295.31</v>
      </c>
      <c r="G238" s="158">
        <f t="shared" si="3"/>
        <v>0.32790142857142857</v>
      </c>
    </row>
    <row r="239" spans="1:7" ht="12.75">
      <c r="A239" s="150"/>
      <c r="B239" s="150"/>
      <c r="C239" s="159">
        <v>4300</v>
      </c>
      <c r="D239" s="155" t="s">
        <v>84</v>
      </c>
      <c r="E239" s="164">
        <v>500</v>
      </c>
      <c r="F239" s="157">
        <v>57.35</v>
      </c>
      <c r="G239" s="158">
        <f t="shared" si="3"/>
        <v>0.1147</v>
      </c>
    </row>
    <row r="240" spans="1:7" ht="12.75">
      <c r="A240" s="150"/>
      <c r="B240" s="167">
        <v>75416</v>
      </c>
      <c r="C240" s="150"/>
      <c r="D240" s="155" t="s">
        <v>45</v>
      </c>
      <c r="E240" s="162">
        <v>270113</v>
      </c>
      <c r="F240" s="157">
        <f>SUM(F241)</f>
        <v>125952.96999999997</v>
      </c>
      <c r="G240" s="158">
        <f t="shared" si="3"/>
        <v>0.4662973274148226</v>
      </c>
    </row>
    <row r="241" spans="1:7" ht="12.75">
      <c r="A241" s="150"/>
      <c r="B241" s="150"/>
      <c r="C241" s="150"/>
      <c r="D241" s="155" t="s">
        <v>83</v>
      </c>
      <c r="E241" s="162">
        <v>270113</v>
      </c>
      <c r="F241" s="157">
        <f>SUM(F242:F260)</f>
        <v>125952.96999999997</v>
      </c>
      <c r="G241" s="158">
        <f t="shared" si="3"/>
        <v>0.4662973274148226</v>
      </c>
    </row>
    <row r="242" spans="1:7" ht="12.75">
      <c r="A242" s="150"/>
      <c r="B242" s="150"/>
      <c r="C242" s="159">
        <v>3020</v>
      </c>
      <c r="D242" s="155" t="s">
        <v>218</v>
      </c>
      <c r="E242" s="163">
        <v>8650</v>
      </c>
      <c r="F242" s="157">
        <v>4442.5</v>
      </c>
      <c r="G242" s="158">
        <f t="shared" si="3"/>
        <v>0.5135838150289017</v>
      </c>
    </row>
    <row r="243" spans="1:7" ht="12.75">
      <c r="A243" s="150"/>
      <c r="B243" s="150"/>
      <c r="C243" s="159">
        <v>4010</v>
      </c>
      <c r="D243" s="155" t="s">
        <v>101</v>
      </c>
      <c r="E243" s="162">
        <v>172263</v>
      </c>
      <c r="F243" s="157">
        <v>78499.25</v>
      </c>
      <c r="G243" s="158">
        <f t="shared" si="3"/>
        <v>0.45569420014744894</v>
      </c>
    </row>
    <row r="244" spans="1:7" ht="12.75">
      <c r="A244" s="150"/>
      <c r="B244" s="150"/>
      <c r="C244" s="159">
        <v>4040</v>
      </c>
      <c r="D244" s="155" t="s">
        <v>106</v>
      </c>
      <c r="E244" s="156">
        <v>11000</v>
      </c>
      <c r="F244" s="157">
        <v>10953.09</v>
      </c>
      <c r="G244" s="158">
        <f t="shared" si="3"/>
        <v>0.9957354545454545</v>
      </c>
    </row>
    <row r="245" spans="1:7" ht="12.75">
      <c r="A245" s="150"/>
      <c r="B245" s="150"/>
      <c r="C245" s="159">
        <v>4110</v>
      </c>
      <c r="D245" s="155" t="s">
        <v>102</v>
      </c>
      <c r="E245" s="156">
        <v>33000</v>
      </c>
      <c r="F245" s="157">
        <v>14573.9</v>
      </c>
      <c r="G245" s="158">
        <f t="shared" si="3"/>
        <v>0.4416333333333333</v>
      </c>
    </row>
    <row r="246" spans="1:7" ht="12.75">
      <c r="A246" s="150"/>
      <c r="B246" s="150"/>
      <c r="C246" s="159">
        <v>4120</v>
      </c>
      <c r="D246" s="155" t="s">
        <v>103</v>
      </c>
      <c r="E246" s="163">
        <v>4500</v>
      </c>
      <c r="F246" s="157">
        <v>2181.55</v>
      </c>
      <c r="G246" s="158">
        <f t="shared" si="3"/>
        <v>0.48478888888888894</v>
      </c>
    </row>
    <row r="247" spans="1:7" ht="12.75">
      <c r="A247" s="150"/>
      <c r="B247" s="150"/>
      <c r="C247" s="159">
        <v>4210</v>
      </c>
      <c r="D247" s="155" t="s">
        <v>86</v>
      </c>
      <c r="E247" s="156">
        <v>17960</v>
      </c>
      <c r="F247" s="157">
        <v>6746.22</v>
      </c>
      <c r="G247" s="158">
        <f t="shared" si="3"/>
        <v>0.37562472160356347</v>
      </c>
    </row>
    <row r="248" spans="1:7" ht="12.75">
      <c r="A248" s="150"/>
      <c r="B248" s="150"/>
      <c r="C248" s="159">
        <v>4260</v>
      </c>
      <c r="D248" s="155" t="s">
        <v>92</v>
      </c>
      <c r="E248" s="163">
        <v>6000</v>
      </c>
      <c r="F248" s="157">
        <v>2399.54</v>
      </c>
      <c r="G248" s="158">
        <f t="shared" si="3"/>
        <v>0.39992333333333335</v>
      </c>
    </row>
    <row r="249" spans="1:7" ht="12.75">
      <c r="A249" s="150"/>
      <c r="B249" s="150"/>
      <c r="C249" s="159">
        <v>4270</v>
      </c>
      <c r="D249" s="155" t="s">
        <v>91</v>
      </c>
      <c r="E249" s="163">
        <v>1500</v>
      </c>
      <c r="F249" s="157">
        <v>0</v>
      </c>
      <c r="G249" s="158">
        <f t="shared" si="3"/>
        <v>0</v>
      </c>
    </row>
    <row r="250" spans="1:7" ht="12.75">
      <c r="A250" s="150"/>
      <c r="B250" s="150"/>
      <c r="C250" s="159">
        <v>4280</v>
      </c>
      <c r="D250" s="155" t="s">
        <v>109</v>
      </c>
      <c r="E250" s="164">
        <v>300</v>
      </c>
      <c r="F250" s="157">
        <v>0</v>
      </c>
      <c r="G250" s="158">
        <f t="shared" si="3"/>
        <v>0</v>
      </c>
    </row>
    <row r="251" spans="1:7" ht="12.75">
      <c r="A251" s="150"/>
      <c r="B251" s="150"/>
      <c r="C251" s="159">
        <v>4300</v>
      </c>
      <c r="D251" s="155" t="s">
        <v>84</v>
      </c>
      <c r="E251" s="163">
        <v>1700</v>
      </c>
      <c r="F251" s="157">
        <v>577.59</v>
      </c>
      <c r="G251" s="158">
        <f t="shared" si="3"/>
        <v>0.3397588235294118</v>
      </c>
    </row>
    <row r="252" spans="1:7" ht="12.75">
      <c r="A252" s="150"/>
      <c r="B252" s="150"/>
      <c r="C252" s="159">
        <v>4360</v>
      </c>
      <c r="D252" s="155" t="s">
        <v>110</v>
      </c>
      <c r="E252" s="163">
        <v>1200</v>
      </c>
      <c r="F252" s="157">
        <v>891.26</v>
      </c>
      <c r="G252" s="158">
        <f>F252/E252</f>
        <v>0.7427166666666667</v>
      </c>
    </row>
    <row r="253" spans="1:7" ht="12.75">
      <c r="A253" s="150"/>
      <c r="B253" s="150"/>
      <c r="C253" s="159">
        <v>4370</v>
      </c>
      <c r="D253" s="155" t="s">
        <v>210</v>
      </c>
      <c r="E253" s="163">
        <v>1400</v>
      </c>
      <c r="F253" s="157">
        <v>576.87</v>
      </c>
      <c r="G253" s="158">
        <f>F253/E253</f>
        <v>0.41205</v>
      </c>
    </row>
    <row r="254" spans="1:7" ht="12.75">
      <c r="A254" s="150"/>
      <c r="B254" s="150"/>
      <c r="C254" s="159">
        <v>4410</v>
      </c>
      <c r="D254" s="155" t="s">
        <v>93</v>
      </c>
      <c r="E254" s="163">
        <v>1500</v>
      </c>
      <c r="F254" s="157">
        <v>31.2</v>
      </c>
      <c r="G254" s="158">
        <f t="shared" si="3"/>
        <v>0.0208</v>
      </c>
    </row>
    <row r="255" spans="1:7" ht="12.75">
      <c r="A255" s="150"/>
      <c r="B255" s="150"/>
      <c r="C255" s="159">
        <v>4430</v>
      </c>
      <c r="D255" s="155" t="s">
        <v>94</v>
      </c>
      <c r="E255" s="163">
        <v>2000</v>
      </c>
      <c r="F255" s="157">
        <v>0</v>
      </c>
      <c r="G255" s="158">
        <f t="shared" si="3"/>
        <v>0</v>
      </c>
    </row>
    <row r="256" spans="1:7" ht="12.75">
      <c r="A256" s="150"/>
      <c r="B256" s="150"/>
      <c r="C256" s="159">
        <v>4440</v>
      </c>
      <c r="D256" s="155" t="s">
        <v>112</v>
      </c>
      <c r="E256" s="163">
        <v>5440</v>
      </c>
      <c r="F256" s="157">
        <v>4080</v>
      </c>
      <c r="G256" s="158">
        <f t="shared" si="3"/>
        <v>0.75</v>
      </c>
    </row>
    <row r="257" spans="1:7" ht="12.75">
      <c r="A257" s="150"/>
      <c r="B257" s="150"/>
      <c r="C257" s="159">
        <v>4700</v>
      </c>
      <c r="D257" s="155" t="s">
        <v>332</v>
      </c>
      <c r="E257" s="163">
        <v>1000</v>
      </c>
      <c r="F257" s="157">
        <v>0</v>
      </c>
      <c r="G257" s="158">
        <f t="shared" si="3"/>
        <v>0</v>
      </c>
    </row>
    <row r="258" spans="1:7" ht="12.75">
      <c r="A258" s="150"/>
      <c r="B258" s="150"/>
      <c r="C258" s="159">
        <v>4740</v>
      </c>
      <c r="D258" s="155" t="s">
        <v>245</v>
      </c>
      <c r="E258" s="164">
        <v>200</v>
      </c>
      <c r="F258" s="157">
        <v>0</v>
      </c>
      <c r="G258" s="158">
        <f t="shared" si="3"/>
        <v>0</v>
      </c>
    </row>
    <row r="259" spans="1:7" ht="12.75">
      <c r="A259" s="150"/>
      <c r="B259" s="150"/>
      <c r="C259" s="150"/>
      <c r="D259" s="155" t="s">
        <v>246</v>
      </c>
      <c r="E259" s="161"/>
      <c r="F259" s="157"/>
      <c r="G259" s="158"/>
    </row>
    <row r="260" spans="1:7" ht="12.75">
      <c r="A260" s="150"/>
      <c r="B260" s="150"/>
      <c r="C260" s="159">
        <v>4750</v>
      </c>
      <c r="D260" s="155" t="s">
        <v>247</v>
      </c>
      <c r="E260" s="164">
        <v>500</v>
      </c>
      <c r="F260" s="157">
        <v>0</v>
      </c>
      <c r="G260" s="158">
        <f t="shared" si="3"/>
        <v>0</v>
      </c>
    </row>
    <row r="261" spans="1:7" ht="12.75">
      <c r="A261" s="150"/>
      <c r="B261" s="167">
        <v>75495</v>
      </c>
      <c r="C261" s="150"/>
      <c r="D261" s="155" t="s">
        <v>36</v>
      </c>
      <c r="E261" s="156">
        <v>62600</v>
      </c>
      <c r="F261" s="157">
        <f>SUM(F262,F264)</f>
        <v>56840.41</v>
      </c>
      <c r="G261" s="158">
        <f t="shared" si="3"/>
        <v>0.9079937699680511</v>
      </c>
    </row>
    <row r="262" spans="1:7" ht="12.75">
      <c r="A262" s="150"/>
      <c r="B262" s="150"/>
      <c r="C262" s="150"/>
      <c r="D262" s="155" t="s">
        <v>83</v>
      </c>
      <c r="E262" s="163">
        <v>5200</v>
      </c>
      <c r="F262" s="157">
        <f>SUM(F263)</f>
        <v>0</v>
      </c>
      <c r="G262" s="158">
        <f t="shared" si="3"/>
        <v>0</v>
      </c>
    </row>
    <row r="263" spans="1:7" ht="12.75">
      <c r="A263" s="150"/>
      <c r="B263" s="150"/>
      <c r="C263" s="159">
        <v>4300</v>
      </c>
      <c r="D263" s="155" t="s">
        <v>84</v>
      </c>
      <c r="E263" s="163">
        <v>5200</v>
      </c>
      <c r="F263" s="157">
        <v>0</v>
      </c>
      <c r="G263" s="158">
        <f t="shared" si="3"/>
        <v>0</v>
      </c>
    </row>
    <row r="264" spans="1:7" ht="12.75">
      <c r="A264" s="150"/>
      <c r="B264" s="150"/>
      <c r="C264" s="150"/>
      <c r="D264" s="155" t="s">
        <v>89</v>
      </c>
      <c r="E264" s="156">
        <v>57400</v>
      </c>
      <c r="F264" s="157">
        <f>SUM(F265)</f>
        <v>56840.41</v>
      </c>
      <c r="G264" s="158">
        <f t="shared" si="3"/>
        <v>0.9902510452961673</v>
      </c>
    </row>
    <row r="265" spans="1:7" ht="12.75">
      <c r="A265" s="150"/>
      <c r="B265" s="150"/>
      <c r="C265" s="159">
        <v>6050</v>
      </c>
      <c r="D265" s="155" t="s">
        <v>90</v>
      </c>
      <c r="E265" s="156">
        <v>57400</v>
      </c>
      <c r="F265" s="157">
        <v>56840.41</v>
      </c>
      <c r="G265" s="158">
        <f t="shared" si="3"/>
        <v>0.9902510452961673</v>
      </c>
    </row>
    <row r="266" spans="1:7" ht="12.75">
      <c r="A266" s="150"/>
      <c r="B266" s="150"/>
      <c r="C266" s="160"/>
      <c r="D266" s="155" t="s">
        <v>168</v>
      </c>
      <c r="E266" s="161"/>
      <c r="F266" s="157"/>
      <c r="G266" s="158"/>
    </row>
    <row r="267" spans="1:7" ht="12.75">
      <c r="A267" s="150"/>
      <c r="B267" s="150"/>
      <c r="C267" s="150"/>
      <c r="D267" s="155" t="s">
        <v>344</v>
      </c>
      <c r="E267" s="156">
        <v>57400</v>
      </c>
      <c r="F267" s="157">
        <v>56840.41</v>
      </c>
      <c r="G267" s="158">
        <f t="shared" si="3"/>
        <v>0.9902510452961673</v>
      </c>
    </row>
    <row r="268" spans="1:7" ht="12.75">
      <c r="A268" s="166">
        <v>756</v>
      </c>
      <c r="B268" s="150"/>
      <c r="C268" s="150"/>
      <c r="D268" s="151" t="s">
        <v>177</v>
      </c>
      <c r="E268" s="152">
        <v>172000</v>
      </c>
      <c r="F268" s="153">
        <f>SUM(F271)</f>
        <v>50478.729999999996</v>
      </c>
      <c r="G268" s="147">
        <f t="shared" si="3"/>
        <v>0.293480988372093</v>
      </c>
    </row>
    <row r="269" spans="1:7" ht="12.75">
      <c r="A269" s="150"/>
      <c r="B269" s="150"/>
      <c r="C269" s="150"/>
      <c r="D269" s="151" t="s">
        <v>178</v>
      </c>
      <c r="E269" s="161"/>
      <c r="F269" s="157"/>
      <c r="G269" s="158"/>
    </row>
    <row r="270" spans="1:7" ht="12.75">
      <c r="A270" s="160"/>
      <c r="B270" s="160"/>
      <c r="C270" s="160"/>
      <c r="D270" s="151" t="s">
        <v>179</v>
      </c>
      <c r="E270" s="173"/>
      <c r="F270" s="157"/>
      <c r="G270" s="158"/>
    </row>
    <row r="271" spans="1:7" ht="12.75">
      <c r="A271" s="150"/>
      <c r="B271" s="167">
        <v>75647</v>
      </c>
      <c r="C271" s="150"/>
      <c r="D271" s="155" t="s">
        <v>115</v>
      </c>
      <c r="E271" s="162">
        <v>172000</v>
      </c>
      <c r="F271" s="157">
        <f>SUM(F272)</f>
        <v>50478.729999999996</v>
      </c>
      <c r="G271" s="158">
        <f t="shared" si="3"/>
        <v>0.293480988372093</v>
      </c>
    </row>
    <row r="272" spans="1:7" ht="12.75">
      <c r="A272" s="150"/>
      <c r="B272" s="150"/>
      <c r="C272" s="150"/>
      <c r="D272" s="155" t="s">
        <v>83</v>
      </c>
      <c r="E272" s="162">
        <v>172000</v>
      </c>
      <c r="F272" s="157">
        <f>SUM(F273,F276,F279)</f>
        <v>50478.729999999996</v>
      </c>
      <c r="G272" s="158">
        <f t="shared" si="3"/>
        <v>0.293480988372093</v>
      </c>
    </row>
    <row r="273" spans="1:7" ht="12.75">
      <c r="A273" s="150"/>
      <c r="B273" s="150"/>
      <c r="C273" s="159">
        <v>4100</v>
      </c>
      <c r="D273" s="155" t="s">
        <v>116</v>
      </c>
      <c r="E273" s="162">
        <v>142000</v>
      </c>
      <c r="F273" s="157">
        <v>47290.29</v>
      </c>
      <c r="G273" s="158">
        <f t="shared" si="3"/>
        <v>0.3330302112676056</v>
      </c>
    </row>
    <row r="274" spans="1:7" ht="12.75">
      <c r="A274" s="150"/>
      <c r="B274" s="150"/>
      <c r="C274" s="160"/>
      <c r="D274" s="155" t="s">
        <v>168</v>
      </c>
      <c r="E274" s="161"/>
      <c r="F274" s="157"/>
      <c r="G274" s="158"/>
    </row>
    <row r="275" spans="1:7" ht="12.75">
      <c r="A275" s="150"/>
      <c r="B275" s="150"/>
      <c r="C275" s="150"/>
      <c r="D275" s="155" t="s">
        <v>345</v>
      </c>
      <c r="E275" s="162">
        <v>142000</v>
      </c>
      <c r="F275" s="157">
        <v>47290.29</v>
      </c>
      <c r="G275" s="158">
        <f t="shared" si="3"/>
        <v>0.3330302112676056</v>
      </c>
    </row>
    <row r="276" spans="1:7" ht="12.75">
      <c r="A276" s="150"/>
      <c r="B276" s="150"/>
      <c r="C276" s="159">
        <v>4300</v>
      </c>
      <c r="D276" s="155" t="s">
        <v>84</v>
      </c>
      <c r="E276" s="156">
        <v>10000</v>
      </c>
      <c r="F276" s="157">
        <v>97.6</v>
      </c>
      <c r="G276" s="158">
        <f aca="true" t="shared" si="4" ref="G276:G339">F276/E276</f>
        <v>0.00976</v>
      </c>
    </row>
    <row r="277" spans="1:7" ht="12.75">
      <c r="A277" s="150"/>
      <c r="B277" s="150"/>
      <c r="C277" s="160"/>
      <c r="D277" s="155" t="s">
        <v>168</v>
      </c>
      <c r="E277" s="161"/>
      <c r="F277" s="157"/>
      <c r="G277" s="158"/>
    </row>
    <row r="278" spans="1:7" ht="12.75">
      <c r="A278" s="150"/>
      <c r="B278" s="150"/>
      <c r="C278" s="160"/>
      <c r="D278" s="155" t="s">
        <v>346</v>
      </c>
      <c r="E278" s="156">
        <v>10000</v>
      </c>
      <c r="F278" s="157">
        <v>97.6</v>
      </c>
      <c r="G278" s="158">
        <f t="shared" si="4"/>
        <v>0.00976</v>
      </c>
    </row>
    <row r="279" spans="1:7" ht="12.75">
      <c r="A279" s="150"/>
      <c r="B279" s="150"/>
      <c r="C279" s="159">
        <v>4610</v>
      </c>
      <c r="D279" s="155" t="s">
        <v>249</v>
      </c>
      <c r="E279" s="156">
        <v>20000</v>
      </c>
      <c r="F279" s="157">
        <v>3090.84</v>
      </c>
      <c r="G279" s="158">
        <f t="shared" si="4"/>
        <v>0.154542</v>
      </c>
    </row>
    <row r="280" spans="1:7" ht="12.75">
      <c r="A280" s="150"/>
      <c r="B280" s="150"/>
      <c r="C280" s="160"/>
      <c r="D280" s="155" t="s">
        <v>168</v>
      </c>
      <c r="E280" s="161"/>
      <c r="F280" s="157"/>
      <c r="G280" s="158"/>
    </row>
    <row r="281" spans="1:7" ht="12.75">
      <c r="A281" s="150"/>
      <c r="B281" s="150"/>
      <c r="C281" s="150"/>
      <c r="D281" s="155" t="s">
        <v>347</v>
      </c>
      <c r="E281" s="156">
        <v>20000</v>
      </c>
      <c r="F281" s="157">
        <v>3090.84</v>
      </c>
      <c r="G281" s="158">
        <f t="shared" si="4"/>
        <v>0.154542</v>
      </c>
    </row>
    <row r="282" spans="1:7" ht="12.75">
      <c r="A282" s="166">
        <v>757</v>
      </c>
      <c r="B282" s="150"/>
      <c r="C282" s="150"/>
      <c r="D282" s="151" t="s">
        <v>117</v>
      </c>
      <c r="E282" s="152">
        <v>295000</v>
      </c>
      <c r="F282" s="153">
        <f>SUM(F283)</f>
        <v>186412.07</v>
      </c>
      <c r="G282" s="147">
        <f t="shared" si="4"/>
        <v>0.6319053220338984</v>
      </c>
    </row>
    <row r="283" spans="1:7" ht="12.75">
      <c r="A283" s="150"/>
      <c r="B283" s="167">
        <v>75705</v>
      </c>
      <c r="C283" s="150"/>
      <c r="D283" s="155" t="s">
        <v>219</v>
      </c>
      <c r="E283" s="162">
        <v>295000</v>
      </c>
      <c r="F283" s="157">
        <f>SUM(F284)</f>
        <v>186412.07</v>
      </c>
      <c r="G283" s="158">
        <f t="shared" si="4"/>
        <v>0.6319053220338984</v>
      </c>
    </row>
    <row r="284" spans="1:7" ht="12.75">
      <c r="A284" s="150"/>
      <c r="B284" s="150"/>
      <c r="C284" s="150"/>
      <c r="D284" s="155" t="s">
        <v>83</v>
      </c>
      <c r="E284" s="162">
        <v>295000</v>
      </c>
      <c r="F284" s="157">
        <f>SUM(F285)</f>
        <v>186412.07</v>
      </c>
      <c r="G284" s="158">
        <f t="shared" si="4"/>
        <v>0.6319053220338984</v>
      </c>
    </row>
    <row r="285" spans="1:7" ht="12.75">
      <c r="A285" s="150"/>
      <c r="B285" s="150"/>
      <c r="C285" s="159">
        <v>8070</v>
      </c>
      <c r="D285" s="155" t="s">
        <v>348</v>
      </c>
      <c r="E285" s="162">
        <v>295000</v>
      </c>
      <c r="F285" s="157">
        <v>186412.07</v>
      </c>
      <c r="G285" s="158">
        <f t="shared" si="4"/>
        <v>0.6319053220338984</v>
      </c>
    </row>
    <row r="286" spans="1:7" ht="12.75">
      <c r="A286" s="150"/>
      <c r="B286" s="150"/>
      <c r="C286" s="160"/>
      <c r="D286" s="155" t="s">
        <v>349</v>
      </c>
      <c r="E286" s="161"/>
      <c r="F286" s="157"/>
      <c r="G286" s="158"/>
    </row>
    <row r="287" spans="1:7" ht="12.75">
      <c r="A287" s="150"/>
      <c r="B287" s="150"/>
      <c r="C287" s="160"/>
      <c r="D287" s="155" t="s">
        <v>168</v>
      </c>
      <c r="E287" s="161"/>
      <c r="F287" s="157"/>
      <c r="G287" s="158"/>
    </row>
    <row r="288" spans="1:7" ht="12.75">
      <c r="A288" s="150"/>
      <c r="B288" s="150"/>
      <c r="C288" s="150"/>
      <c r="D288" s="155" t="s">
        <v>350</v>
      </c>
      <c r="E288" s="162">
        <v>270000</v>
      </c>
      <c r="F288" s="157">
        <v>186412.07</v>
      </c>
      <c r="G288" s="158">
        <f t="shared" si="4"/>
        <v>0.6904150740740741</v>
      </c>
    </row>
    <row r="289" spans="1:7" ht="12.75">
      <c r="A289" s="166">
        <v>758</v>
      </c>
      <c r="B289" s="150"/>
      <c r="C289" s="150"/>
      <c r="D289" s="151" t="s">
        <v>48</v>
      </c>
      <c r="E289" s="174">
        <v>59283</v>
      </c>
      <c r="F289" s="153">
        <f>SUM(F290)</f>
        <v>0</v>
      </c>
      <c r="G289" s="147">
        <f t="shared" si="4"/>
        <v>0</v>
      </c>
    </row>
    <row r="290" spans="1:7" ht="12.75">
      <c r="A290" s="150"/>
      <c r="B290" s="167">
        <v>75818</v>
      </c>
      <c r="C290" s="150"/>
      <c r="D290" s="155" t="s">
        <v>118</v>
      </c>
      <c r="E290" s="156">
        <v>59283</v>
      </c>
      <c r="F290" s="157">
        <f>SUM(F291)</f>
        <v>0</v>
      </c>
      <c r="G290" s="158">
        <f t="shared" si="4"/>
        <v>0</v>
      </c>
    </row>
    <row r="291" spans="1:7" ht="12.75">
      <c r="A291" s="150"/>
      <c r="B291" s="150"/>
      <c r="C291" s="150"/>
      <c r="D291" s="155" t="s">
        <v>83</v>
      </c>
      <c r="E291" s="156">
        <v>59283</v>
      </c>
      <c r="F291" s="157">
        <f>SUM(F292,F294,F295)</f>
        <v>0</v>
      </c>
      <c r="G291" s="158">
        <f t="shared" si="4"/>
        <v>0</v>
      </c>
    </row>
    <row r="292" spans="1:7" ht="12.75">
      <c r="A292" s="150"/>
      <c r="B292" s="150"/>
      <c r="C292" s="159">
        <v>4810</v>
      </c>
      <c r="D292" s="155" t="s">
        <v>119</v>
      </c>
      <c r="E292" s="156">
        <v>59283</v>
      </c>
      <c r="F292" s="157">
        <v>0</v>
      </c>
      <c r="G292" s="158">
        <f t="shared" si="4"/>
        <v>0</v>
      </c>
    </row>
    <row r="293" spans="1:7" ht="12.75">
      <c r="A293" s="150"/>
      <c r="B293" s="150"/>
      <c r="C293" s="160"/>
      <c r="D293" s="155" t="s">
        <v>168</v>
      </c>
      <c r="E293" s="161"/>
      <c r="F293" s="157"/>
      <c r="G293" s="158"/>
    </row>
    <row r="294" spans="1:7" ht="12.75">
      <c r="A294" s="150"/>
      <c r="B294" s="150"/>
      <c r="C294" s="160"/>
      <c r="D294" s="155" t="s">
        <v>351</v>
      </c>
      <c r="E294" s="156">
        <v>15000</v>
      </c>
      <c r="F294" s="157">
        <v>0</v>
      </c>
      <c r="G294" s="158">
        <f t="shared" si="4"/>
        <v>0</v>
      </c>
    </row>
    <row r="295" spans="1:7" ht="12.75">
      <c r="A295" s="150"/>
      <c r="B295" s="150"/>
      <c r="C295" s="150"/>
      <c r="D295" s="155" t="s">
        <v>220</v>
      </c>
      <c r="E295" s="156">
        <v>44283</v>
      </c>
      <c r="F295" s="157">
        <v>0</v>
      </c>
      <c r="G295" s="158">
        <f t="shared" si="4"/>
        <v>0</v>
      </c>
    </row>
    <row r="296" spans="1:7" ht="12.75">
      <c r="A296" s="166">
        <v>801</v>
      </c>
      <c r="B296" s="150"/>
      <c r="C296" s="150"/>
      <c r="D296" s="151" t="s">
        <v>52</v>
      </c>
      <c r="E296" s="175">
        <v>13107504</v>
      </c>
      <c r="F296" s="153">
        <f>SUM(F297,F335,F359,F386,F422,F430,F436)</f>
        <v>6435708.670000001</v>
      </c>
      <c r="G296" s="147">
        <f t="shared" si="4"/>
        <v>0.4909942175108244</v>
      </c>
    </row>
    <row r="297" spans="1:7" ht="12.75">
      <c r="A297" s="150"/>
      <c r="B297" s="167">
        <v>80101</v>
      </c>
      <c r="C297" s="150"/>
      <c r="D297" s="155" t="s">
        <v>53</v>
      </c>
      <c r="E297" s="169">
        <f>SUM(E298,E327)</f>
        <v>5841247</v>
      </c>
      <c r="F297" s="157">
        <f>SUM(F298,F327)</f>
        <v>2997804.0100000002</v>
      </c>
      <c r="G297" s="158">
        <f t="shared" si="4"/>
        <v>0.5132130194117798</v>
      </c>
    </row>
    <row r="298" spans="1:7" ht="12.75">
      <c r="A298" s="150"/>
      <c r="B298" s="150"/>
      <c r="C298" s="150"/>
      <c r="D298" s="155" t="s">
        <v>83</v>
      </c>
      <c r="E298" s="169">
        <f>SUM(E299:E309,E312:E324)</f>
        <v>5824661</v>
      </c>
      <c r="F298" s="157">
        <f>SUM(F315,F316,F299,F300,F301,F302,F303,F304,F305,F306,F307,F308,F309,F312,F313,F314,F317,F318,F319,F320,F321,F322,F324)</f>
        <v>2997804.0100000002</v>
      </c>
      <c r="G298" s="158">
        <f t="shared" si="4"/>
        <v>0.5146744179618351</v>
      </c>
    </row>
    <row r="299" spans="1:7" ht="12.75">
      <c r="A299" s="150"/>
      <c r="B299" s="150"/>
      <c r="C299" s="159">
        <v>3020</v>
      </c>
      <c r="D299" s="155" t="s">
        <v>218</v>
      </c>
      <c r="E299" s="156">
        <v>97949</v>
      </c>
      <c r="F299" s="157">
        <v>51467.86</v>
      </c>
      <c r="G299" s="158">
        <f t="shared" si="4"/>
        <v>0.5254556963317645</v>
      </c>
    </row>
    <row r="300" spans="1:7" ht="12.75">
      <c r="A300" s="150"/>
      <c r="B300" s="150"/>
      <c r="C300" s="159">
        <v>4010</v>
      </c>
      <c r="D300" s="155" t="s">
        <v>101</v>
      </c>
      <c r="E300" s="169">
        <v>3750809</v>
      </c>
      <c r="F300" s="157">
        <v>1812746.76</v>
      </c>
      <c r="G300" s="158">
        <f t="shared" si="4"/>
        <v>0.48329487318602465</v>
      </c>
    </row>
    <row r="301" spans="1:7" ht="12.75">
      <c r="A301" s="150"/>
      <c r="B301" s="150"/>
      <c r="C301" s="159">
        <v>4040</v>
      </c>
      <c r="D301" s="155" t="s">
        <v>106</v>
      </c>
      <c r="E301" s="162">
        <v>277118</v>
      </c>
      <c r="F301" s="157">
        <v>247361.74</v>
      </c>
      <c r="G301" s="158">
        <f t="shared" si="4"/>
        <v>0.8926224207738219</v>
      </c>
    </row>
    <row r="302" spans="1:7" ht="12.75">
      <c r="A302" s="150"/>
      <c r="B302" s="150"/>
      <c r="C302" s="159">
        <v>4110</v>
      </c>
      <c r="D302" s="155" t="s">
        <v>102</v>
      </c>
      <c r="E302" s="162">
        <v>689240</v>
      </c>
      <c r="F302" s="157">
        <v>339301.59</v>
      </c>
      <c r="G302" s="158">
        <f t="shared" si="4"/>
        <v>0.49228366026347864</v>
      </c>
    </row>
    <row r="303" spans="1:7" ht="12.75">
      <c r="A303" s="150"/>
      <c r="B303" s="150"/>
      <c r="C303" s="159">
        <v>4120</v>
      </c>
      <c r="D303" s="155" t="s">
        <v>103</v>
      </c>
      <c r="E303" s="156">
        <v>96724</v>
      </c>
      <c r="F303" s="157">
        <v>50826.05</v>
      </c>
      <c r="G303" s="158">
        <f t="shared" si="4"/>
        <v>0.5254750630660436</v>
      </c>
    </row>
    <row r="304" spans="1:7" ht="12.75">
      <c r="A304" s="150"/>
      <c r="B304" s="150"/>
      <c r="C304" s="159">
        <v>4170</v>
      </c>
      <c r="D304" s="155" t="s">
        <v>108</v>
      </c>
      <c r="E304" s="156">
        <v>17404</v>
      </c>
      <c r="F304" s="157">
        <v>6482.49</v>
      </c>
      <c r="G304" s="158">
        <f t="shared" si="4"/>
        <v>0.3724712709721903</v>
      </c>
    </row>
    <row r="305" spans="1:7" ht="12.75">
      <c r="A305" s="150"/>
      <c r="B305" s="150"/>
      <c r="C305" s="159">
        <v>4210</v>
      </c>
      <c r="D305" s="155" t="s">
        <v>86</v>
      </c>
      <c r="E305" s="162">
        <v>158849</v>
      </c>
      <c r="F305" s="157">
        <v>83660.74</v>
      </c>
      <c r="G305" s="158">
        <f t="shared" si="4"/>
        <v>0.5266683454097917</v>
      </c>
    </row>
    <row r="306" spans="1:7" ht="12.75">
      <c r="A306" s="150"/>
      <c r="B306" s="150"/>
      <c r="C306" s="159">
        <v>4220</v>
      </c>
      <c r="D306" s="155" t="s">
        <v>120</v>
      </c>
      <c r="E306" s="162">
        <v>145462</v>
      </c>
      <c r="F306" s="157">
        <v>65652.77</v>
      </c>
      <c r="G306" s="158">
        <f t="shared" si="4"/>
        <v>0.4513396625922922</v>
      </c>
    </row>
    <row r="307" spans="1:7" ht="12.75">
      <c r="A307" s="150"/>
      <c r="B307" s="150"/>
      <c r="C307" s="159">
        <v>4240</v>
      </c>
      <c r="D307" s="155" t="s">
        <v>121</v>
      </c>
      <c r="E307" s="171">
        <v>10448</v>
      </c>
      <c r="F307" s="157">
        <v>3666.44</v>
      </c>
      <c r="G307" s="158">
        <f t="shared" si="4"/>
        <v>0.3509226646248086</v>
      </c>
    </row>
    <row r="308" spans="1:7" ht="12.75">
      <c r="A308" s="150"/>
      <c r="B308" s="150"/>
      <c r="C308" s="159">
        <v>4260</v>
      </c>
      <c r="D308" s="155" t="s">
        <v>92</v>
      </c>
      <c r="E308" s="162">
        <v>121148</v>
      </c>
      <c r="F308" s="157">
        <v>65404.9</v>
      </c>
      <c r="G308" s="158">
        <f t="shared" si="4"/>
        <v>0.5398760194142702</v>
      </c>
    </row>
    <row r="309" spans="1:7" ht="12.75">
      <c r="A309" s="150"/>
      <c r="B309" s="150"/>
      <c r="C309" s="159">
        <v>4270</v>
      </c>
      <c r="D309" s="155" t="s">
        <v>91</v>
      </c>
      <c r="E309" s="171">
        <v>65867</v>
      </c>
      <c r="F309" s="157">
        <v>39148.31</v>
      </c>
      <c r="G309" s="158">
        <f t="shared" si="4"/>
        <v>0.5943539253343859</v>
      </c>
    </row>
    <row r="310" spans="1:7" ht="12.75">
      <c r="A310" s="150"/>
      <c r="B310" s="150"/>
      <c r="C310" s="160"/>
      <c r="D310" s="155" t="s">
        <v>168</v>
      </c>
      <c r="E310" s="161"/>
      <c r="F310" s="157"/>
      <c r="G310" s="158"/>
    </row>
    <row r="311" spans="1:7" ht="12.75">
      <c r="A311" s="150"/>
      <c r="B311" s="150"/>
      <c r="C311" s="150"/>
      <c r="D311" s="155" t="s">
        <v>352</v>
      </c>
      <c r="E311" s="156">
        <v>20000</v>
      </c>
      <c r="F311" s="157">
        <v>19818.47</v>
      </c>
      <c r="G311" s="158">
        <f t="shared" si="4"/>
        <v>0.9909235000000001</v>
      </c>
    </row>
    <row r="312" spans="1:7" ht="12.75">
      <c r="A312" s="150"/>
      <c r="B312" s="150"/>
      <c r="C312" s="159">
        <v>4280</v>
      </c>
      <c r="D312" s="155" t="s">
        <v>109</v>
      </c>
      <c r="E312" s="156">
        <v>15921</v>
      </c>
      <c r="F312" s="157">
        <v>5355</v>
      </c>
      <c r="G312" s="158">
        <f t="shared" si="4"/>
        <v>0.3363482193329565</v>
      </c>
    </row>
    <row r="313" spans="1:7" ht="12.75">
      <c r="A313" s="150"/>
      <c r="B313" s="150"/>
      <c r="C313" s="159">
        <v>4300</v>
      </c>
      <c r="D313" s="155" t="s">
        <v>84</v>
      </c>
      <c r="E313" s="171">
        <v>77585</v>
      </c>
      <c r="F313" s="157">
        <v>43099.15</v>
      </c>
      <c r="G313" s="158">
        <f t="shared" si="4"/>
        <v>0.5555087968035058</v>
      </c>
    </row>
    <row r="314" spans="1:7" ht="12.75">
      <c r="A314" s="150"/>
      <c r="B314" s="150"/>
      <c r="C314" s="159">
        <v>4350</v>
      </c>
      <c r="D314" s="155" t="s">
        <v>211</v>
      </c>
      <c r="E314" s="163">
        <v>3019</v>
      </c>
      <c r="F314" s="157">
        <v>1121.33</v>
      </c>
      <c r="G314" s="158">
        <f t="shared" si="4"/>
        <v>0.3714243126863199</v>
      </c>
    </row>
    <row r="315" spans="1:7" ht="12.75">
      <c r="A315" s="150"/>
      <c r="B315" s="150"/>
      <c r="C315" s="159">
        <v>4360</v>
      </c>
      <c r="D315" s="155" t="s">
        <v>110</v>
      </c>
      <c r="E315" s="163">
        <v>1900</v>
      </c>
      <c r="F315" s="157">
        <v>1185.84</v>
      </c>
      <c r="G315" s="158">
        <f>F315/E315</f>
        <v>0.6241263157894736</v>
      </c>
    </row>
    <row r="316" spans="1:7" ht="12.75">
      <c r="A316" s="150"/>
      <c r="B316" s="150"/>
      <c r="C316" s="159">
        <v>4370</v>
      </c>
      <c r="D316" s="155" t="s">
        <v>210</v>
      </c>
      <c r="E316" s="163">
        <v>8032</v>
      </c>
      <c r="F316" s="157">
        <v>2398.83</v>
      </c>
      <c r="G316" s="158">
        <f>F316/E316</f>
        <v>0.2986591135458167</v>
      </c>
    </row>
    <row r="317" spans="1:7" ht="12.75">
      <c r="A317" s="150"/>
      <c r="B317" s="150"/>
      <c r="C317" s="159">
        <v>4410</v>
      </c>
      <c r="D317" s="155" t="s">
        <v>93</v>
      </c>
      <c r="E317" s="163">
        <v>3125</v>
      </c>
      <c r="F317" s="157">
        <v>2131.25</v>
      </c>
      <c r="G317" s="158">
        <f t="shared" si="4"/>
        <v>0.682</v>
      </c>
    </row>
    <row r="318" spans="1:7" ht="12.75">
      <c r="A318" s="150"/>
      <c r="B318" s="150"/>
      <c r="C318" s="159">
        <v>4430</v>
      </c>
      <c r="D318" s="155" t="s">
        <v>94</v>
      </c>
      <c r="E318" s="163">
        <v>7096</v>
      </c>
      <c r="F318" s="157">
        <v>2561</v>
      </c>
      <c r="G318" s="158">
        <f t="shared" si="4"/>
        <v>0.3609075535512965</v>
      </c>
    </row>
    <row r="319" spans="1:7" ht="12.75">
      <c r="A319" s="150"/>
      <c r="B319" s="150"/>
      <c r="C319" s="159">
        <v>4440</v>
      </c>
      <c r="D319" s="155" t="s">
        <v>112</v>
      </c>
      <c r="E319" s="162">
        <v>228403</v>
      </c>
      <c r="F319" s="157">
        <v>171302</v>
      </c>
      <c r="G319" s="158">
        <f t="shared" si="4"/>
        <v>0.7499989054434486</v>
      </c>
    </row>
    <row r="320" spans="1:7" ht="12.75">
      <c r="A320" s="150"/>
      <c r="B320" s="150"/>
      <c r="C320" s="159">
        <v>4520</v>
      </c>
      <c r="D320" s="155" t="s">
        <v>95</v>
      </c>
      <c r="E320" s="156">
        <v>10568</v>
      </c>
      <c r="F320" s="157">
        <v>924.6</v>
      </c>
      <c r="G320" s="158">
        <f t="shared" si="4"/>
        <v>0.08749053747161242</v>
      </c>
    </row>
    <row r="321" spans="1:7" ht="12.75">
      <c r="A321" s="150"/>
      <c r="B321" s="150"/>
      <c r="C321" s="159">
        <v>4700</v>
      </c>
      <c r="D321" s="155" t="s">
        <v>332</v>
      </c>
      <c r="E321" s="163">
        <v>2000</v>
      </c>
      <c r="F321" s="157">
        <v>783.55</v>
      </c>
      <c r="G321" s="158">
        <f t="shared" si="4"/>
        <v>0.391775</v>
      </c>
    </row>
    <row r="322" spans="1:7" ht="12.75">
      <c r="A322" s="150"/>
      <c r="B322" s="150"/>
      <c r="C322" s="159">
        <v>4740</v>
      </c>
      <c r="D322" s="155" t="s">
        <v>245</v>
      </c>
      <c r="E322" s="163">
        <v>3294</v>
      </c>
      <c r="F322" s="157">
        <v>836.27</v>
      </c>
      <c r="G322" s="158">
        <f t="shared" si="4"/>
        <v>0.25387674559805706</v>
      </c>
    </row>
    <row r="323" spans="1:7" ht="12.75">
      <c r="A323" s="150"/>
      <c r="B323" s="150"/>
      <c r="C323" s="150"/>
      <c r="D323" s="155" t="s">
        <v>246</v>
      </c>
      <c r="E323" s="161"/>
      <c r="F323" s="157"/>
      <c r="G323" s="158"/>
    </row>
    <row r="324" spans="1:7" ht="12.75">
      <c r="A324" s="150"/>
      <c r="B324" s="150"/>
      <c r="C324" s="159">
        <v>4750</v>
      </c>
      <c r="D324" s="155" t="s">
        <v>247</v>
      </c>
      <c r="E324" s="156">
        <v>32700</v>
      </c>
      <c r="F324" s="157">
        <v>385.54</v>
      </c>
      <c r="G324" s="158">
        <f t="shared" si="4"/>
        <v>0.011790214067278287</v>
      </c>
    </row>
    <row r="325" spans="1:7" ht="12.75">
      <c r="A325" s="150"/>
      <c r="B325" s="150"/>
      <c r="C325" s="160"/>
      <c r="D325" s="155" t="s">
        <v>168</v>
      </c>
      <c r="E325" s="161"/>
      <c r="F325" s="157"/>
      <c r="G325" s="158"/>
    </row>
    <row r="326" spans="1:7" ht="12.75">
      <c r="A326" s="150"/>
      <c r="B326" s="150"/>
      <c r="C326" s="150"/>
      <c r="D326" s="155" t="s">
        <v>353</v>
      </c>
      <c r="E326" s="156">
        <v>30500</v>
      </c>
      <c r="F326" s="157">
        <v>0</v>
      </c>
      <c r="G326" s="158">
        <f t="shared" si="4"/>
        <v>0</v>
      </c>
    </row>
    <row r="327" spans="1:7" ht="12.75">
      <c r="A327" s="150"/>
      <c r="B327" s="150"/>
      <c r="C327" s="150"/>
      <c r="D327" s="155" t="s">
        <v>89</v>
      </c>
      <c r="E327" s="156">
        <v>16586</v>
      </c>
      <c r="F327" s="157">
        <f>SUM(F328,F332)</f>
        <v>0</v>
      </c>
      <c r="G327" s="158">
        <f t="shared" si="4"/>
        <v>0</v>
      </c>
    </row>
    <row r="328" spans="1:7" ht="12.75">
      <c r="A328" s="150"/>
      <c r="B328" s="150"/>
      <c r="C328" s="159">
        <v>6050</v>
      </c>
      <c r="D328" s="155" t="s">
        <v>90</v>
      </c>
      <c r="E328" s="163">
        <v>5086</v>
      </c>
      <c r="F328" s="157">
        <v>0</v>
      </c>
      <c r="G328" s="158">
        <f t="shared" si="4"/>
        <v>0</v>
      </c>
    </row>
    <row r="329" spans="1:7" ht="12.75">
      <c r="A329" s="150"/>
      <c r="B329" s="150"/>
      <c r="C329" s="160"/>
      <c r="D329" s="155" t="s">
        <v>168</v>
      </c>
      <c r="E329" s="161"/>
      <c r="F329" s="157"/>
      <c r="G329" s="158"/>
    </row>
    <row r="330" spans="1:7" ht="12.75">
      <c r="A330" s="150"/>
      <c r="B330" s="150"/>
      <c r="C330" s="160"/>
      <c r="D330" s="155" t="s">
        <v>354</v>
      </c>
      <c r="E330" s="163">
        <v>2543</v>
      </c>
      <c r="F330" s="157">
        <v>0</v>
      </c>
      <c r="G330" s="158">
        <v>0</v>
      </c>
    </row>
    <row r="331" spans="1:7" ht="12.75">
      <c r="A331" s="150"/>
      <c r="B331" s="150"/>
      <c r="C331" s="150"/>
      <c r="D331" s="155" t="s">
        <v>355</v>
      </c>
      <c r="E331" s="163">
        <v>2543</v>
      </c>
      <c r="F331" s="157">
        <v>0</v>
      </c>
      <c r="G331" s="158">
        <v>0</v>
      </c>
    </row>
    <row r="332" spans="1:7" ht="12.75">
      <c r="A332" s="150"/>
      <c r="B332" s="150"/>
      <c r="C332" s="159">
        <v>6060</v>
      </c>
      <c r="D332" s="155" t="s">
        <v>113</v>
      </c>
      <c r="E332" s="171">
        <v>11500</v>
      </c>
      <c r="F332" s="157">
        <v>0</v>
      </c>
      <c r="G332" s="158">
        <f t="shared" si="4"/>
        <v>0</v>
      </c>
    </row>
    <row r="333" spans="1:7" ht="12.75">
      <c r="A333" s="150"/>
      <c r="B333" s="150"/>
      <c r="C333" s="160"/>
      <c r="D333" s="155" t="s">
        <v>168</v>
      </c>
      <c r="E333" s="161"/>
      <c r="F333" s="157"/>
      <c r="G333" s="158"/>
    </row>
    <row r="334" spans="1:7" ht="12.75">
      <c r="A334" s="150"/>
      <c r="B334" s="150"/>
      <c r="C334" s="150"/>
      <c r="D334" s="155" t="s">
        <v>336</v>
      </c>
      <c r="E334" s="156">
        <v>11500</v>
      </c>
      <c r="F334" s="157">
        <v>0</v>
      </c>
      <c r="G334" s="158">
        <v>0</v>
      </c>
    </row>
    <row r="335" spans="1:7" ht="12.75">
      <c r="A335" s="150"/>
      <c r="B335" s="167">
        <v>80103</v>
      </c>
      <c r="C335" s="150"/>
      <c r="D335" s="155" t="s">
        <v>250</v>
      </c>
      <c r="E335" s="162">
        <v>220147</v>
      </c>
      <c r="F335" s="157">
        <f>SUM(F336)</f>
        <v>113230.58</v>
      </c>
      <c r="G335" s="158">
        <f t="shared" si="4"/>
        <v>0.5143407813869824</v>
      </c>
    </row>
    <row r="336" spans="1:7" ht="12.75">
      <c r="A336" s="150"/>
      <c r="B336" s="150"/>
      <c r="C336" s="150"/>
      <c r="D336" s="155" t="s">
        <v>83</v>
      </c>
      <c r="E336" s="162">
        <v>220147</v>
      </c>
      <c r="F336" s="157">
        <f>SUM(F337:F357)</f>
        <v>113230.58</v>
      </c>
      <c r="G336" s="158">
        <f t="shared" si="4"/>
        <v>0.5143407813869824</v>
      </c>
    </row>
    <row r="337" spans="1:7" ht="12.75">
      <c r="A337" s="150"/>
      <c r="B337" s="150"/>
      <c r="C337" s="159">
        <v>3020</v>
      </c>
      <c r="D337" s="155" t="s">
        <v>218</v>
      </c>
      <c r="E337" s="163">
        <v>9612</v>
      </c>
      <c r="F337" s="157">
        <v>4582.33</v>
      </c>
      <c r="G337" s="158">
        <f t="shared" si="4"/>
        <v>0.4767301290054099</v>
      </c>
    </row>
    <row r="338" spans="1:7" ht="12.75">
      <c r="A338" s="150"/>
      <c r="B338" s="150"/>
      <c r="C338" s="159">
        <v>4010</v>
      </c>
      <c r="D338" s="155" t="s">
        <v>101</v>
      </c>
      <c r="E338" s="162">
        <v>134768</v>
      </c>
      <c r="F338" s="157">
        <v>64491.37</v>
      </c>
      <c r="G338" s="158">
        <f t="shared" si="4"/>
        <v>0.47853622521666866</v>
      </c>
    </row>
    <row r="339" spans="1:7" ht="12.75">
      <c r="A339" s="150"/>
      <c r="B339" s="150"/>
      <c r="C339" s="159">
        <v>4040</v>
      </c>
      <c r="D339" s="155" t="s">
        <v>106</v>
      </c>
      <c r="E339" s="163">
        <v>9847</v>
      </c>
      <c r="F339" s="157">
        <v>7399.31</v>
      </c>
      <c r="G339" s="158">
        <f t="shared" si="4"/>
        <v>0.7514278460444805</v>
      </c>
    </row>
    <row r="340" spans="1:7" ht="12.75">
      <c r="A340" s="150"/>
      <c r="B340" s="150"/>
      <c r="C340" s="159">
        <v>4110</v>
      </c>
      <c r="D340" s="155" t="s">
        <v>102</v>
      </c>
      <c r="E340" s="156">
        <v>23476</v>
      </c>
      <c r="F340" s="157">
        <v>11945.49</v>
      </c>
      <c r="G340" s="158">
        <f aca="true" t="shared" si="5" ref="G340:G403">F340/E340</f>
        <v>0.5088383881410803</v>
      </c>
    </row>
    <row r="341" spans="1:7" ht="12.75">
      <c r="A341" s="150"/>
      <c r="B341" s="150"/>
      <c r="C341" s="159">
        <v>4120</v>
      </c>
      <c r="D341" s="155" t="s">
        <v>103</v>
      </c>
      <c r="E341" s="163">
        <v>3286</v>
      </c>
      <c r="F341" s="157">
        <v>1728.69</v>
      </c>
      <c r="G341" s="158">
        <f t="shared" si="5"/>
        <v>0.5260772976262934</v>
      </c>
    </row>
    <row r="342" spans="1:7" ht="12.75">
      <c r="A342" s="150"/>
      <c r="B342" s="150"/>
      <c r="C342" s="159">
        <v>4170</v>
      </c>
      <c r="D342" s="155" t="s">
        <v>108</v>
      </c>
      <c r="E342" s="164">
        <v>230</v>
      </c>
      <c r="F342" s="157">
        <v>69.5</v>
      </c>
      <c r="G342" s="158">
        <f t="shared" si="5"/>
        <v>0.30217391304347824</v>
      </c>
    </row>
    <row r="343" spans="1:7" ht="12.75">
      <c r="A343" s="150"/>
      <c r="B343" s="150"/>
      <c r="C343" s="159">
        <v>4210</v>
      </c>
      <c r="D343" s="155" t="s">
        <v>86</v>
      </c>
      <c r="E343" s="156">
        <v>12077</v>
      </c>
      <c r="F343" s="157">
        <v>5752.48</v>
      </c>
      <c r="G343" s="158">
        <f t="shared" si="5"/>
        <v>0.4763169661339736</v>
      </c>
    </row>
    <row r="344" spans="1:7" ht="12.75">
      <c r="A344" s="150"/>
      <c r="B344" s="150"/>
      <c r="C344" s="159">
        <v>4220</v>
      </c>
      <c r="D344" s="155" t="s">
        <v>120</v>
      </c>
      <c r="E344" s="163">
        <v>6713</v>
      </c>
      <c r="F344" s="157">
        <v>6693.64</v>
      </c>
      <c r="G344" s="158">
        <f t="shared" si="5"/>
        <v>0.9971160434976911</v>
      </c>
    </row>
    <row r="345" spans="1:7" ht="12.75">
      <c r="A345" s="150"/>
      <c r="B345" s="150"/>
      <c r="C345" s="159">
        <v>4240</v>
      </c>
      <c r="D345" s="155" t="s">
        <v>121</v>
      </c>
      <c r="E345" s="164">
        <v>940</v>
      </c>
      <c r="F345" s="157">
        <v>888.56</v>
      </c>
      <c r="G345" s="158">
        <f t="shared" si="5"/>
        <v>0.9452765957446808</v>
      </c>
    </row>
    <row r="346" spans="1:7" ht="12.75">
      <c r="A346" s="150"/>
      <c r="B346" s="150"/>
      <c r="C346" s="159">
        <v>4260</v>
      </c>
      <c r="D346" s="155" t="s">
        <v>92</v>
      </c>
      <c r="E346" s="163">
        <v>4810</v>
      </c>
      <c r="F346" s="157">
        <v>2648.19</v>
      </c>
      <c r="G346" s="158">
        <f t="shared" si="5"/>
        <v>0.5505592515592516</v>
      </c>
    </row>
    <row r="347" spans="1:7" ht="12.75">
      <c r="A347" s="150"/>
      <c r="B347" s="150"/>
      <c r="C347" s="159">
        <v>4270</v>
      </c>
      <c r="D347" s="155" t="s">
        <v>91</v>
      </c>
      <c r="E347" s="164">
        <v>520</v>
      </c>
      <c r="F347" s="157">
        <v>0</v>
      </c>
      <c r="G347" s="158">
        <f t="shared" si="5"/>
        <v>0</v>
      </c>
    </row>
    <row r="348" spans="1:7" ht="12.75">
      <c r="A348" s="150"/>
      <c r="B348" s="150"/>
      <c r="C348" s="159">
        <v>4280</v>
      </c>
      <c r="D348" s="155" t="s">
        <v>109</v>
      </c>
      <c r="E348" s="164">
        <v>520</v>
      </c>
      <c r="F348" s="157">
        <v>231</v>
      </c>
      <c r="G348" s="158">
        <f t="shared" si="5"/>
        <v>0.4442307692307692</v>
      </c>
    </row>
    <row r="349" spans="1:7" ht="12.75">
      <c r="A349" s="150"/>
      <c r="B349" s="150"/>
      <c r="C349" s="159">
        <v>4300</v>
      </c>
      <c r="D349" s="155" t="s">
        <v>84</v>
      </c>
      <c r="E349" s="163">
        <v>2886</v>
      </c>
      <c r="F349" s="157">
        <v>443</v>
      </c>
      <c r="G349" s="158">
        <f t="shared" si="5"/>
        <v>0.1534996534996535</v>
      </c>
    </row>
    <row r="350" spans="1:7" ht="12.75">
      <c r="A350" s="150"/>
      <c r="B350" s="150"/>
      <c r="C350" s="159">
        <v>4350</v>
      </c>
      <c r="D350" s="155" t="s">
        <v>211</v>
      </c>
      <c r="E350" s="164">
        <v>156</v>
      </c>
      <c r="F350" s="157">
        <v>73.8</v>
      </c>
      <c r="G350" s="158">
        <f t="shared" si="5"/>
        <v>0.47307692307692306</v>
      </c>
    </row>
    <row r="351" spans="1:7" ht="12.75">
      <c r="A351" s="150"/>
      <c r="B351" s="150"/>
      <c r="C351" s="159">
        <v>4370</v>
      </c>
      <c r="D351" s="155" t="s">
        <v>210</v>
      </c>
      <c r="E351" s="164">
        <v>468</v>
      </c>
      <c r="F351" s="157">
        <v>155.62</v>
      </c>
      <c r="G351" s="158">
        <f t="shared" si="5"/>
        <v>0.3325213675213675</v>
      </c>
    </row>
    <row r="352" spans="1:7" ht="12.75">
      <c r="A352" s="150"/>
      <c r="B352" s="150"/>
      <c r="C352" s="159">
        <v>4410</v>
      </c>
      <c r="D352" s="155" t="s">
        <v>93</v>
      </c>
      <c r="E352" s="164">
        <v>286</v>
      </c>
      <c r="F352" s="157">
        <v>86.6</v>
      </c>
      <c r="G352" s="158">
        <f t="shared" si="5"/>
        <v>0.3027972027972028</v>
      </c>
    </row>
    <row r="353" spans="1:7" ht="12.75">
      <c r="A353" s="150"/>
      <c r="B353" s="150"/>
      <c r="C353" s="159">
        <v>4430</v>
      </c>
      <c r="D353" s="155" t="s">
        <v>94</v>
      </c>
      <c r="E353" s="164">
        <v>455</v>
      </c>
      <c r="F353" s="157">
        <v>58</v>
      </c>
      <c r="G353" s="158">
        <f t="shared" si="5"/>
        <v>0.12747252747252746</v>
      </c>
    </row>
    <row r="354" spans="1:7" ht="12.75">
      <c r="A354" s="150"/>
      <c r="B354" s="150"/>
      <c r="C354" s="159">
        <v>4440</v>
      </c>
      <c r="D354" s="155" t="s">
        <v>112</v>
      </c>
      <c r="E354" s="163">
        <v>7979</v>
      </c>
      <c r="F354" s="157">
        <v>5983</v>
      </c>
      <c r="G354" s="158">
        <f t="shared" si="5"/>
        <v>0.7498433387642561</v>
      </c>
    </row>
    <row r="355" spans="1:7" ht="12.75">
      <c r="A355" s="150"/>
      <c r="B355" s="150"/>
      <c r="C355" s="159">
        <v>4520</v>
      </c>
      <c r="D355" s="155" t="s">
        <v>95</v>
      </c>
      <c r="E355" s="164">
        <v>832</v>
      </c>
      <c r="F355" s="157">
        <v>0</v>
      </c>
      <c r="G355" s="158">
        <f t="shared" si="5"/>
        <v>0</v>
      </c>
    </row>
    <row r="356" spans="1:7" ht="12.75">
      <c r="A356" s="150"/>
      <c r="B356" s="150"/>
      <c r="C356" s="159">
        <v>4700</v>
      </c>
      <c r="D356" s="155" t="s">
        <v>332</v>
      </c>
      <c r="E356" s="164">
        <v>130</v>
      </c>
      <c r="F356" s="157">
        <v>0</v>
      </c>
      <c r="G356" s="158">
        <f t="shared" si="5"/>
        <v>0</v>
      </c>
    </row>
    <row r="357" spans="1:7" ht="12.75">
      <c r="A357" s="150"/>
      <c r="B357" s="150"/>
      <c r="C357" s="159">
        <v>4740</v>
      </c>
      <c r="D357" s="155" t="s">
        <v>245</v>
      </c>
      <c r="E357" s="164">
        <v>156</v>
      </c>
      <c r="F357" s="157">
        <v>0</v>
      </c>
      <c r="G357" s="158">
        <f t="shared" si="5"/>
        <v>0</v>
      </c>
    </row>
    <row r="358" spans="1:7" ht="12.75">
      <c r="A358" s="150"/>
      <c r="B358" s="150"/>
      <c r="C358" s="150"/>
      <c r="D358" s="155" t="s">
        <v>246</v>
      </c>
      <c r="E358" s="161"/>
      <c r="F358" s="157"/>
      <c r="G358" s="158"/>
    </row>
    <row r="359" spans="1:7" ht="12.75">
      <c r="A359" s="150"/>
      <c r="B359" s="167">
        <v>80104</v>
      </c>
      <c r="C359" s="150"/>
      <c r="D359" s="155" t="s">
        <v>185</v>
      </c>
      <c r="E359" s="169">
        <f>SUM(E360,E382)</f>
        <v>2654647</v>
      </c>
      <c r="F359" s="157">
        <f>SUM(F360,F382)</f>
        <v>1343613.7999999998</v>
      </c>
      <c r="G359" s="158">
        <f t="shared" si="5"/>
        <v>0.506136522106329</v>
      </c>
    </row>
    <row r="360" spans="1:7" ht="12.75">
      <c r="A360" s="150"/>
      <c r="B360" s="150"/>
      <c r="C360" s="150"/>
      <c r="D360" s="155" t="s">
        <v>83</v>
      </c>
      <c r="E360" s="169">
        <f>SUM(E361:E381)</f>
        <v>2574647</v>
      </c>
      <c r="F360" s="157">
        <f>SUM(F361:F381)</f>
        <v>1342813.7999999998</v>
      </c>
      <c r="G360" s="158">
        <f t="shared" si="5"/>
        <v>0.5215525856554315</v>
      </c>
    </row>
    <row r="361" spans="1:7" ht="12.75">
      <c r="A361" s="150"/>
      <c r="B361" s="150"/>
      <c r="C361" s="159">
        <v>3020</v>
      </c>
      <c r="D361" s="155" t="s">
        <v>218</v>
      </c>
      <c r="E361" s="156">
        <v>56552</v>
      </c>
      <c r="F361" s="157">
        <v>35580.52</v>
      </c>
      <c r="G361" s="158">
        <f t="shared" si="5"/>
        <v>0.6291646626114018</v>
      </c>
    </row>
    <row r="362" spans="1:7" ht="12.75">
      <c r="A362" s="150"/>
      <c r="B362" s="150"/>
      <c r="C362" s="159">
        <v>4010</v>
      </c>
      <c r="D362" s="155" t="s">
        <v>101</v>
      </c>
      <c r="E362" s="169">
        <v>1589581</v>
      </c>
      <c r="F362" s="157">
        <v>785769.75</v>
      </c>
      <c r="G362" s="158">
        <f t="shared" si="5"/>
        <v>0.4943250768598769</v>
      </c>
    </row>
    <row r="363" spans="1:7" ht="12.75">
      <c r="A363" s="150"/>
      <c r="B363" s="150"/>
      <c r="C363" s="159">
        <v>4040</v>
      </c>
      <c r="D363" s="155" t="s">
        <v>106</v>
      </c>
      <c r="E363" s="162">
        <v>120202</v>
      </c>
      <c r="F363" s="157">
        <v>96742.53</v>
      </c>
      <c r="G363" s="158">
        <f t="shared" si="5"/>
        <v>0.8048329478710836</v>
      </c>
    </row>
    <row r="364" spans="1:7" ht="12.75">
      <c r="A364" s="150"/>
      <c r="B364" s="150"/>
      <c r="C364" s="159">
        <v>4110</v>
      </c>
      <c r="D364" s="155" t="s">
        <v>102</v>
      </c>
      <c r="E364" s="162">
        <v>295332</v>
      </c>
      <c r="F364" s="176">
        <v>134679.11</v>
      </c>
      <c r="G364" s="158">
        <f t="shared" si="5"/>
        <v>0.4560261333008275</v>
      </c>
    </row>
    <row r="365" spans="1:7" ht="12.75">
      <c r="A365" s="150"/>
      <c r="B365" s="150"/>
      <c r="C365" s="159">
        <v>4120</v>
      </c>
      <c r="D365" s="155" t="s">
        <v>103</v>
      </c>
      <c r="E365" s="156">
        <v>41345</v>
      </c>
      <c r="F365" s="157">
        <v>21173.68</v>
      </c>
      <c r="G365" s="158">
        <f t="shared" si="5"/>
        <v>0.5121219010763091</v>
      </c>
    </row>
    <row r="366" spans="1:7" ht="12.75">
      <c r="A366" s="150"/>
      <c r="B366" s="150"/>
      <c r="C366" s="159">
        <v>4170</v>
      </c>
      <c r="D366" s="155" t="s">
        <v>108</v>
      </c>
      <c r="E366" s="163">
        <v>5100</v>
      </c>
      <c r="F366" s="157">
        <v>1512.35</v>
      </c>
      <c r="G366" s="158">
        <f t="shared" si="5"/>
        <v>0.2965392156862745</v>
      </c>
    </row>
    <row r="367" spans="1:7" ht="12.75">
      <c r="A367" s="150"/>
      <c r="B367" s="150"/>
      <c r="C367" s="159">
        <v>4210</v>
      </c>
      <c r="D367" s="155" t="s">
        <v>86</v>
      </c>
      <c r="E367" s="162">
        <v>119627</v>
      </c>
      <c r="F367" s="157">
        <v>51312.75</v>
      </c>
      <c r="G367" s="158">
        <f t="shared" si="5"/>
        <v>0.4289395370610314</v>
      </c>
    </row>
    <row r="368" spans="1:7" ht="12.75">
      <c r="A368" s="150"/>
      <c r="B368" s="150"/>
      <c r="C368" s="159">
        <v>4220</v>
      </c>
      <c r="D368" s="155" t="s">
        <v>120</v>
      </c>
      <c r="E368" s="162">
        <v>131200</v>
      </c>
      <c r="F368" s="157">
        <v>79617.16</v>
      </c>
      <c r="G368" s="158">
        <f t="shared" si="5"/>
        <v>0.6068381097560975</v>
      </c>
    </row>
    <row r="369" spans="1:7" ht="12.75">
      <c r="A369" s="150"/>
      <c r="B369" s="150"/>
      <c r="C369" s="159">
        <v>4240</v>
      </c>
      <c r="D369" s="155" t="s">
        <v>121</v>
      </c>
      <c r="E369" s="177">
        <v>6361</v>
      </c>
      <c r="F369" s="157">
        <v>5328.01</v>
      </c>
      <c r="G369" s="158">
        <f t="shared" si="5"/>
        <v>0.8376057223706964</v>
      </c>
    </row>
    <row r="370" spans="1:7" ht="12.75">
      <c r="A370" s="150"/>
      <c r="B370" s="150"/>
      <c r="C370" s="159">
        <v>4260</v>
      </c>
      <c r="D370" s="155" t="s">
        <v>92</v>
      </c>
      <c r="E370" s="171">
        <v>38400</v>
      </c>
      <c r="F370" s="157">
        <v>21099.39</v>
      </c>
      <c r="G370" s="158">
        <f t="shared" si="5"/>
        <v>0.54946328125</v>
      </c>
    </row>
    <row r="371" spans="1:7" ht="12.75">
      <c r="A371" s="150"/>
      <c r="B371" s="150"/>
      <c r="C371" s="159">
        <v>4270</v>
      </c>
      <c r="D371" s="155" t="s">
        <v>91</v>
      </c>
      <c r="E371" s="177">
        <v>3600</v>
      </c>
      <c r="F371" s="157">
        <v>0</v>
      </c>
      <c r="G371" s="158">
        <f t="shared" si="5"/>
        <v>0</v>
      </c>
    </row>
    <row r="372" spans="1:7" ht="12.75">
      <c r="A372" s="150"/>
      <c r="B372" s="150"/>
      <c r="C372" s="159">
        <v>4280</v>
      </c>
      <c r="D372" s="155" t="s">
        <v>109</v>
      </c>
      <c r="E372" s="177">
        <v>8800</v>
      </c>
      <c r="F372" s="157">
        <v>3893</v>
      </c>
      <c r="G372" s="158">
        <f t="shared" si="5"/>
        <v>0.44238636363636363</v>
      </c>
    </row>
    <row r="373" spans="1:7" ht="12.75">
      <c r="A373" s="150"/>
      <c r="B373" s="150"/>
      <c r="C373" s="159">
        <v>4300</v>
      </c>
      <c r="D373" s="155" t="s">
        <v>84</v>
      </c>
      <c r="E373" s="171">
        <v>20950</v>
      </c>
      <c r="F373" s="157">
        <v>12046.42</v>
      </c>
      <c r="G373" s="158">
        <f t="shared" si="5"/>
        <v>0.5750081145584726</v>
      </c>
    </row>
    <row r="374" spans="1:7" ht="12.75">
      <c r="A374" s="150"/>
      <c r="B374" s="150"/>
      <c r="C374" s="159">
        <v>4350</v>
      </c>
      <c r="D374" s="155" t="s">
        <v>211</v>
      </c>
      <c r="E374" s="177">
        <v>2290</v>
      </c>
      <c r="F374" s="157">
        <v>395.6</v>
      </c>
      <c r="G374" s="158">
        <f t="shared" si="5"/>
        <v>0.17275109170305677</v>
      </c>
    </row>
    <row r="375" spans="1:7" ht="12.75">
      <c r="A375" s="150"/>
      <c r="B375" s="150"/>
      <c r="C375" s="159">
        <v>4370</v>
      </c>
      <c r="D375" s="155" t="s">
        <v>210</v>
      </c>
      <c r="E375" s="177">
        <v>6240</v>
      </c>
      <c r="F375" s="157">
        <v>2289.4</v>
      </c>
      <c r="G375" s="158">
        <f>F375/E375</f>
        <v>0.36689102564102566</v>
      </c>
    </row>
    <row r="376" spans="1:7" ht="12.75">
      <c r="A376" s="150"/>
      <c r="B376" s="150"/>
      <c r="C376" s="159">
        <v>4410</v>
      </c>
      <c r="D376" s="155" t="s">
        <v>93</v>
      </c>
      <c r="E376" s="177">
        <v>4400</v>
      </c>
      <c r="F376" s="157">
        <v>1120.05</v>
      </c>
      <c r="G376" s="158">
        <f t="shared" si="5"/>
        <v>0.2545568181818182</v>
      </c>
    </row>
    <row r="377" spans="1:7" ht="12.75">
      <c r="A377" s="150"/>
      <c r="B377" s="150"/>
      <c r="C377" s="159">
        <v>4430</v>
      </c>
      <c r="D377" s="155" t="s">
        <v>94</v>
      </c>
      <c r="E377" s="177">
        <v>3290</v>
      </c>
      <c r="F377" s="157">
        <v>0</v>
      </c>
      <c r="G377" s="158">
        <f t="shared" si="5"/>
        <v>0</v>
      </c>
    </row>
    <row r="378" spans="1:7" ht="12.75">
      <c r="A378" s="150"/>
      <c r="B378" s="150"/>
      <c r="C378" s="159">
        <v>4440</v>
      </c>
      <c r="D378" s="155" t="s">
        <v>112</v>
      </c>
      <c r="E378" s="178">
        <v>119477</v>
      </c>
      <c r="F378" s="157">
        <v>89610</v>
      </c>
      <c r="G378" s="158">
        <f t="shared" si="5"/>
        <v>0.7500188320764666</v>
      </c>
    </row>
    <row r="379" spans="1:7" ht="12.75">
      <c r="A379" s="150"/>
      <c r="B379" s="150"/>
      <c r="C379" s="159">
        <v>4740</v>
      </c>
      <c r="D379" s="155" t="s">
        <v>245</v>
      </c>
      <c r="E379" s="177">
        <v>957</v>
      </c>
      <c r="F379" s="157">
        <v>36.7</v>
      </c>
      <c r="G379" s="158">
        <f t="shared" si="5"/>
        <v>0.03834900731452456</v>
      </c>
    </row>
    <row r="380" spans="1:7" ht="12.75">
      <c r="A380" s="150"/>
      <c r="B380" s="150"/>
      <c r="C380" s="150"/>
      <c r="D380" s="155" t="s">
        <v>246</v>
      </c>
      <c r="E380" s="161"/>
      <c r="F380" s="157"/>
      <c r="G380" s="158"/>
    </row>
    <row r="381" spans="1:7" ht="12.75">
      <c r="A381" s="150"/>
      <c r="B381" s="150"/>
      <c r="C381" s="159">
        <v>4750</v>
      </c>
      <c r="D381" s="155" t="s">
        <v>247</v>
      </c>
      <c r="E381" s="179">
        <v>943</v>
      </c>
      <c r="F381" s="157">
        <v>607.38</v>
      </c>
      <c r="G381" s="158">
        <f t="shared" si="5"/>
        <v>0.6440933191940615</v>
      </c>
    </row>
    <row r="382" spans="1:7" ht="12.75">
      <c r="A382" s="150"/>
      <c r="B382" s="150"/>
      <c r="C382" s="150"/>
      <c r="D382" s="155" t="s">
        <v>89</v>
      </c>
      <c r="E382" s="156">
        <v>80000</v>
      </c>
      <c r="F382" s="157">
        <f>SUM(F383)</f>
        <v>800</v>
      </c>
      <c r="G382" s="158">
        <f t="shared" si="5"/>
        <v>0.01</v>
      </c>
    </row>
    <row r="383" spans="1:7" ht="12.75">
      <c r="A383" s="150"/>
      <c r="B383" s="150"/>
      <c r="C383" s="159">
        <v>6050</v>
      </c>
      <c r="D383" s="155" t="s">
        <v>90</v>
      </c>
      <c r="E383" s="156">
        <v>80000</v>
      </c>
      <c r="F383" s="157">
        <v>800</v>
      </c>
      <c r="G383" s="158">
        <f t="shared" si="5"/>
        <v>0.01</v>
      </c>
    </row>
    <row r="384" spans="1:7" ht="12.75">
      <c r="A384" s="150"/>
      <c r="B384" s="150"/>
      <c r="C384" s="160"/>
      <c r="D384" s="155" t="s">
        <v>168</v>
      </c>
      <c r="E384" s="161"/>
      <c r="F384" s="157"/>
      <c r="G384" s="158"/>
    </row>
    <row r="385" spans="1:7" ht="12.75">
      <c r="A385" s="150"/>
      <c r="B385" s="150"/>
      <c r="C385" s="150"/>
      <c r="D385" s="155" t="s">
        <v>356</v>
      </c>
      <c r="E385" s="156">
        <v>80000</v>
      </c>
      <c r="F385" s="157">
        <v>800</v>
      </c>
      <c r="G385" s="158">
        <f t="shared" si="5"/>
        <v>0.01</v>
      </c>
    </row>
    <row r="386" spans="1:7" ht="12.75">
      <c r="A386" s="150"/>
      <c r="B386" s="167">
        <v>80110</v>
      </c>
      <c r="C386" s="150"/>
      <c r="D386" s="155" t="s">
        <v>54</v>
      </c>
      <c r="E386" s="169">
        <f>SUM(E387,E414)</f>
        <v>3659147</v>
      </c>
      <c r="F386" s="169">
        <f>SUM(F387,F414)</f>
        <v>1704588.88</v>
      </c>
      <c r="G386" s="158">
        <f t="shared" si="5"/>
        <v>0.46584323614219375</v>
      </c>
    </row>
    <row r="387" spans="1:7" ht="12.75">
      <c r="A387" s="150"/>
      <c r="B387" s="150"/>
      <c r="C387" s="150"/>
      <c r="D387" s="155" t="s">
        <v>83</v>
      </c>
      <c r="E387" s="169">
        <f>SUM(E388,E392:E413)</f>
        <v>3589147</v>
      </c>
      <c r="F387" s="169">
        <f>SUM(F388,F392:F413)</f>
        <v>1704588.88</v>
      </c>
      <c r="G387" s="158">
        <f t="shared" si="5"/>
        <v>0.47492868918436604</v>
      </c>
    </row>
    <row r="388" spans="1:7" ht="12.75">
      <c r="A388" s="150"/>
      <c r="B388" s="150"/>
      <c r="C388" s="159">
        <v>2540</v>
      </c>
      <c r="D388" s="155" t="s">
        <v>357</v>
      </c>
      <c r="E388" s="162">
        <v>490000</v>
      </c>
      <c r="F388" s="157">
        <v>202464.86</v>
      </c>
      <c r="G388" s="158">
        <f t="shared" si="5"/>
        <v>0.41319359183673465</v>
      </c>
    </row>
    <row r="389" spans="1:7" ht="12.75">
      <c r="A389" s="150"/>
      <c r="B389" s="150"/>
      <c r="C389" s="160"/>
      <c r="D389" s="155" t="s">
        <v>358</v>
      </c>
      <c r="E389" s="161"/>
      <c r="F389" s="157"/>
      <c r="G389" s="158"/>
    </row>
    <row r="390" spans="1:7" ht="12.75">
      <c r="A390" s="150"/>
      <c r="B390" s="150"/>
      <c r="C390" s="160"/>
      <c r="D390" s="155" t="s">
        <v>168</v>
      </c>
      <c r="E390" s="161"/>
      <c r="F390" s="157"/>
      <c r="G390" s="158"/>
    </row>
    <row r="391" spans="1:7" ht="12.75">
      <c r="A391" s="150"/>
      <c r="B391" s="150"/>
      <c r="C391" s="150"/>
      <c r="D391" s="155" t="s">
        <v>359</v>
      </c>
      <c r="E391" s="178">
        <v>490000</v>
      </c>
      <c r="F391" s="157">
        <v>202464.86</v>
      </c>
      <c r="G391" s="158">
        <f t="shared" si="5"/>
        <v>0.41319359183673465</v>
      </c>
    </row>
    <row r="392" spans="1:7" ht="12.75">
      <c r="A392" s="150"/>
      <c r="B392" s="150"/>
      <c r="C392" s="159">
        <v>3020</v>
      </c>
      <c r="D392" s="155" t="s">
        <v>218</v>
      </c>
      <c r="E392" s="163">
        <v>9240</v>
      </c>
      <c r="F392" s="157">
        <v>7284.56</v>
      </c>
      <c r="G392" s="158">
        <f t="shared" si="5"/>
        <v>0.7883722943722944</v>
      </c>
    </row>
    <row r="393" spans="1:7" ht="12.75">
      <c r="A393" s="150"/>
      <c r="B393" s="150"/>
      <c r="C393" s="159">
        <v>4010</v>
      </c>
      <c r="D393" s="155" t="s">
        <v>101</v>
      </c>
      <c r="E393" s="169">
        <v>2087832</v>
      </c>
      <c r="F393" s="157">
        <v>947759.12</v>
      </c>
      <c r="G393" s="158">
        <f t="shared" si="5"/>
        <v>0.45394414876292727</v>
      </c>
    </row>
    <row r="394" spans="1:7" ht="12.75">
      <c r="A394" s="150"/>
      <c r="B394" s="150"/>
      <c r="C394" s="159">
        <v>4040</v>
      </c>
      <c r="D394" s="155" t="s">
        <v>106</v>
      </c>
      <c r="E394" s="162">
        <v>158220</v>
      </c>
      <c r="F394" s="157">
        <v>127910.02</v>
      </c>
      <c r="G394" s="158">
        <f t="shared" si="5"/>
        <v>0.8084314245986601</v>
      </c>
    </row>
    <row r="395" spans="1:7" ht="12.75">
      <c r="A395" s="150"/>
      <c r="B395" s="150"/>
      <c r="C395" s="159">
        <v>4110</v>
      </c>
      <c r="D395" s="155" t="s">
        <v>102</v>
      </c>
      <c r="E395" s="162">
        <v>389660</v>
      </c>
      <c r="F395" s="157">
        <v>165193.94</v>
      </c>
      <c r="G395" s="158">
        <f t="shared" si="5"/>
        <v>0.42394379715649544</v>
      </c>
    </row>
    <row r="396" spans="1:7" ht="12.75">
      <c r="A396" s="150"/>
      <c r="B396" s="150"/>
      <c r="C396" s="159">
        <v>4120</v>
      </c>
      <c r="D396" s="155" t="s">
        <v>103</v>
      </c>
      <c r="E396" s="156">
        <v>60398</v>
      </c>
      <c r="F396" s="157">
        <v>25427.72</v>
      </c>
      <c r="G396" s="158">
        <f t="shared" si="5"/>
        <v>0.4210026822080202</v>
      </c>
    </row>
    <row r="397" spans="1:7" ht="12.75">
      <c r="A397" s="150"/>
      <c r="B397" s="150"/>
      <c r="C397" s="159">
        <v>4170</v>
      </c>
      <c r="D397" s="155" t="s">
        <v>108</v>
      </c>
      <c r="E397" s="156">
        <v>21750</v>
      </c>
      <c r="F397" s="157">
        <v>5601.14</v>
      </c>
      <c r="G397" s="158">
        <f t="shared" si="5"/>
        <v>0.25752367816091953</v>
      </c>
    </row>
    <row r="398" spans="1:7" ht="12.75">
      <c r="A398" s="150"/>
      <c r="B398" s="150"/>
      <c r="C398" s="159">
        <v>4210</v>
      </c>
      <c r="D398" s="155" t="s">
        <v>86</v>
      </c>
      <c r="E398" s="162">
        <v>106584</v>
      </c>
      <c r="F398" s="157">
        <v>67172.4</v>
      </c>
      <c r="G398" s="158">
        <f t="shared" si="5"/>
        <v>0.6302296780004503</v>
      </c>
    </row>
    <row r="399" spans="1:7" ht="12.75">
      <c r="A399" s="150"/>
      <c r="B399" s="150"/>
      <c r="C399" s="159">
        <v>4220</v>
      </c>
      <c r="D399" s="155" t="s">
        <v>120</v>
      </c>
      <c r="E399" s="156">
        <v>18300</v>
      </c>
      <c r="F399" s="157">
        <v>11705.57</v>
      </c>
      <c r="G399" s="158">
        <f t="shared" si="5"/>
        <v>0.6396486338797814</v>
      </c>
    </row>
    <row r="400" spans="1:7" ht="12.75">
      <c r="A400" s="150"/>
      <c r="B400" s="150"/>
      <c r="C400" s="159">
        <v>4240</v>
      </c>
      <c r="D400" s="155" t="s">
        <v>121</v>
      </c>
      <c r="E400" s="163">
        <v>5841</v>
      </c>
      <c r="F400" s="157">
        <v>667</v>
      </c>
      <c r="G400" s="158">
        <f t="shared" si="5"/>
        <v>0.11419277520972436</v>
      </c>
    </row>
    <row r="401" spans="1:7" ht="12.75">
      <c r="A401" s="150"/>
      <c r="B401" s="150"/>
      <c r="C401" s="159">
        <v>4260</v>
      </c>
      <c r="D401" s="155" t="s">
        <v>92</v>
      </c>
      <c r="E401" s="156">
        <v>30510</v>
      </c>
      <c r="F401" s="157">
        <v>16365.29</v>
      </c>
      <c r="G401" s="158">
        <f t="shared" si="5"/>
        <v>0.536391019337922</v>
      </c>
    </row>
    <row r="402" spans="1:7" ht="12.75">
      <c r="A402" s="150"/>
      <c r="B402" s="150"/>
      <c r="C402" s="159">
        <v>4270</v>
      </c>
      <c r="D402" s="155" t="s">
        <v>91</v>
      </c>
      <c r="E402" s="156">
        <v>15000</v>
      </c>
      <c r="F402" s="157">
        <v>0</v>
      </c>
      <c r="G402" s="158">
        <f t="shared" si="5"/>
        <v>0</v>
      </c>
    </row>
    <row r="403" spans="1:7" ht="12.75">
      <c r="A403" s="150"/>
      <c r="B403" s="150"/>
      <c r="C403" s="159">
        <v>4280</v>
      </c>
      <c r="D403" s="155" t="s">
        <v>109</v>
      </c>
      <c r="E403" s="177">
        <v>4251</v>
      </c>
      <c r="F403" s="157">
        <v>2516</v>
      </c>
      <c r="G403" s="158">
        <f t="shared" si="5"/>
        <v>0.5918607386497294</v>
      </c>
    </row>
    <row r="404" spans="1:7" ht="12.75">
      <c r="A404" s="150"/>
      <c r="B404" s="150"/>
      <c r="C404" s="159">
        <v>4300</v>
      </c>
      <c r="D404" s="155" t="s">
        <v>84</v>
      </c>
      <c r="E404" s="171">
        <v>32568</v>
      </c>
      <c r="F404" s="157">
        <v>14647.61</v>
      </c>
      <c r="G404" s="158">
        <f aca="true" t="shared" si="6" ref="G404:G467">F404/E404</f>
        <v>0.4497546671579465</v>
      </c>
    </row>
    <row r="405" spans="1:7" ht="12.75">
      <c r="A405" s="150"/>
      <c r="B405" s="150"/>
      <c r="C405" s="159">
        <v>4350</v>
      </c>
      <c r="D405" s="155" t="s">
        <v>211</v>
      </c>
      <c r="E405" s="177">
        <v>1545</v>
      </c>
      <c r="F405" s="157">
        <v>603.9</v>
      </c>
      <c r="G405" s="158">
        <f t="shared" si="6"/>
        <v>0.390873786407767</v>
      </c>
    </row>
    <row r="406" spans="1:7" ht="12.75">
      <c r="A406" s="150"/>
      <c r="B406" s="150"/>
      <c r="C406" s="159">
        <v>4370</v>
      </c>
      <c r="D406" s="155" t="s">
        <v>210</v>
      </c>
      <c r="E406" s="177">
        <v>2300</v>
      </c>
      <c r="F406" s="157">
        <v>1275.41</v>
      </c>
      <c r="G406" s="158">
        <f>F406/E406</f>
        <v>0.5545260869565217</v>
      </c>
    </row>
    <row r="407" spans="1:7" ht="12.75">
      <c r="A407" s="150"/>
      <c r="B407" s="150"/>
      <c r="C407" s="159">
        <v>4410</v>
      </c>
      <c r="D407" s="155" t="s">
        <v>93</v>
      </c>
      <c r="E407" s="177">
        <v>4553</v>
      </c>
      <c r="F407" s="157">
        <v>1605</v>
      </c>
      <c r="G407" s="158">
        <f t="shared" si="6"/>
        <v>0.35251482538985285</v>
      </c>
    </row>
    <row r="408" spans="1:7" ht="12.75">
      <c r="A408" s="150"/>
      <c r="B408" s="150"/>
      <c r="C408" s="159">
        <v>4430</v>
      </c>
      <c r="D408" s="155" t="s">
        <v>94</v>
      </c>
      <c r="E408" s="177">
        <v>1549</v>
      </c>
      <c r="F408" s="157">
        <v>549</v>
      </c>
      <c r="G408" s="158">
        <f t="shared" si="6"/>
        <v>0.35442220787604906</v>
      </c>
    </row>
    <row r="409" spans="1:7" ht="12.75">
      <c r="A409" s="150"/>
      <c r="B409" s="150"/>
      <c r="C409" s="159">
        <v>4440</v>
      </c>
      <c r="D409" s="155" t="s">
        <v>112</v>
      </c>
      <c r="E409" s="178">
        <v>138516</v>
      </c>
      <c r="F409" s="157">
        <v>103887</v>
      </c>
      <c r="G409" s="158">
        <f t="shared" si="6"/>
        <v>0.75</v>
      </c>
    </row>
    <row r="410" spans="1:7" ht="12.75">
      <c r="A410" s="150"/>
      <c r="B410" s="150"/>
      <c r="C410" s="159">
        <v>4700</v>
      </c>
      <c r="D410" s="155" t="s">
        <v>332</v>
      </c>
      <c r="E410" s="179">
        <v>200</v>
      </c>
      <c r="F410" s="157">
        <v>131.66</v>
      </c>
      <c r="G410" s="158">
        <f t="shared" si="6"/>
        <v>0.6583</v>
      </c>
    </row>
    <row r="411" spans="1:7" ht="12.75">
      <c r="A411" s="150"/>
      <c r="B411" s="150"/>
      <c r="C411" s="159">
        <v>4740</v>
      </c>
      <c r="D411" s="155" t="s">
        <v>245</v>
      </c>
      <c r="E411" s="163">
        <v>1705</v>
      </c>
      <c r="F411" s="157">
        <v>932.08</v>
      </c>
      <c r="G411" s="158">
        <f t="shared" si="6"/>
        <v>0.546674486803519</v>
      </c>
    </row>
    <row r="412" spans="1:7" ht="12.75">
      <c r="A412" s="150"/>
      <c r="B412" s="150"/>
      <c r="C412" s="150"/>
      <c r="D412" s="155" t="s">
        <v>246</v>
      </c>
      <c r="E412" s="161"/>
      <c r="F412" s="157"/>
      <c r="G412" s="158"/>
    </row>
    <row r="413" spans="1:7" ht="12.75">
      <c r="A413" s="150"/>
      <c r="B413" s="150"/>
      <c r="C413" s="159">
        <v>4750</v>
      </c>
      <c r="D413" s="155" t="s">
        <v>247</v>
      </c>
      <c r="E413" s="163">
        <v>8625</v>
      </c>
      <c r="F413" s="157">
        <v>889.6</v>
      </c>
      <c r="G413" s="158">
        <f t="shared" si="6"/>
        <v>0.10314202898550726</v>
      </c>
    </row>
    <row r="414" spans="1:7" ht="12.75">
      <c r="A414" s="150"/>
      <c r="B414" s="150"/>
      <c r="C414" s="150"/>
      <c r="D414" s="155" t="s">
        <v>89</v>
      </c>
      <c r="E414" s="156">
        <f>SUM(E415,E419)</f>
        <v>70000</v>
      </c>
      <c r="F414" s="157">
        <f>SUM(F415,F419)</f>
        <v>0</v>
      </c>
      <c r="G414" s="158">
        <f t="shared" si="6"/>
        <v>0</v>
      </c>
    </row>
    <row r="415" spans="1:7" ht="12.75">
      <c r="A415" s="150"/>
      <c r="B415" s="150"/>
      <c r="C415" s="159">
        <v>6050</v>
      </c>
      <c r="D415" s="155" t="s">
        <v>90</v>
      </c>
      <c r="E415" s="156">
        <v>67000</v>
      </c>
      <c r="F415" s="157">
        <v>0</v>
      </c>
      <c r="G415" s="158">
        <f t="shared" si="6"/>
        <v>0</v>
      </c>
    </row>
    <row r="416" spans="1:7" ht="12.75">
      <c r="A416" s="150"/>
      <c r="B416" s="150"/>
      <c r="C416" s="160"/>
      <c r="D416" s="155" t="s">
        <v>168</v>
      </c>
      <c r="E416" s="161"/>
      <c r="F416" s="157"/>
      <c r="G416" s="158"/>
    </row>
    <row r="417" spans="1:7" ht="12.75">
      <c r="A417" s="150"/>
      <c r="B417" s="150"/>
      <c r="C417" s="160"/>
      <c r="D417" s="155" t="s">
        <v>360</v>
      </c>
      <c r="E417" s="156">
        <v>23000</v>
      </c>
      <c r="F417" s="157">
        <v>0</v>
      </c>
      <c r="G417" s="158">
        <v>0</v>
      </c>
    </row>
    <row r="418" spans="1:7" ht="12.75">
      <c r="A418" s="150"/>
      <c r="B418" s="150"/>
      <c r="C418" s="150"/>
      <c r="D418" s="155" t="s">
        <v>361</v>
      </c>
      <c r="E418" s="156">
        <v>44000</v>
      </c>
      <c r="F418" s="157">
        <v>0</v>
      </c>
      <c r="G418" s="158">
        <v>0</v>
      </c>
    </row>
    <row r="419" spans="1:7" ht="12.75">
      <c r="A419" s="150"/>
      <c r="B419" s="150"/>
      <c r="C419" s="159">
        <v>6060</v>
      </c>
      <c r="D419" s="155" t="s">
        <v>113</v>
      </c>
      <c r="E419" s="163">
        <v>3000</v>
      </c>
      <c r="F419" s="157">
        <v>0</v>
      </c>
      <c r="G419" s="158">
        <f t="shared" si="6"/>
        <v>0</v>
      </c>
    </row>
    <row r="420" spans="1:7" ht="12.75">
      <c r="A420" s="150"/>
      <c r="B420" s="150"/>
      <c r="C420" s="160"/>
      <c r="D420" s="155" t="s">
        <v>168</v>
      </c>
      <c r="E420" s="161"/>
      <c r="F420" s="157"/>
      <c r="G420" s="158"/>
    </row>
    <row r="421" spans="1:7" ht="12.75">
      <c r="A421" s="150"/>
      <c r="B421" s="150"/>
      <c r="C421" s="150"/>
      <c r="D421" s="155" t="s">
        <v>336</v>
      </c>
      <c r="E421" s="163">
        <v>3000</v>
      </c>
      <c r="F421" s="157">
        <v>0</v>
      </c>
      <c r="G421" s="158">
        <v>0</v>
      </c>
    </row>
    <row r="422" spans="1:7" ht="12.75">
      <c r="A422" s="150"/>
      <c r="B422" s="167">
        <v>80113</v>
      </c>
      <c r="C422" s="150"/>
      <c r="D422" s="155" t="s">
        <v>122</v>
      </c>
      <c r="E422" s="162">
        <v>338100</v>
      </c>
      <c r="F422" s="157">
        <f>SUM(F423)</f>
        <v>173866.88</v>
      </c>
      <c r="G422" s="158">
        <f t="shared" si="6"/>
        <v>0.514246909198462</v>
      </c>
    </row>
    <row r="423" spans="1:7" ht="12.75">
      <c r="A423" s="150"/>
      <c r="B423" s="150"/>
      <c r="C423" s="150"/>
      <c r="D423" s="155" t="s">
        <v>83</v>
      </c>
      <c r="E423" s="162">
        <v>338100</v>
      </c>
      <c r="F423" s="157">
        <f>SUM(F424,F427)</f>
        <v>173866.88</v>
      </c>
      <c r="G423" s="158">
        <f t="shared" si="6"/>
        <v>0.514246909198462</v>
      </c>
    </row>
    <row r="424" spans="1:7" ht="12.75">
      <c r="A424" s="150"/>
      <c r="B424" s="150"/>
      <c r="C424" s="159">
        <v>4300</v>
      </c>
      <c r="D424" s="155" t="s">
        <v>84</v>
      </c>
      <c r="E424" s="162">
        <v>333100</v>
      </c>
      <c r="F424" s="157">
        <v>173866.88</v>
      </c>
      <c r="G424" s="158">
        <f t="shared" si="6"/>
        <v>0.521966016211348</v>
      </c>
    </row>
    <row r="425" spans="1:7" ht="12.75">
      <c r="A425" s="150"/>
      <c r="B425" s="150"/>
      <c r="C425" s="160"/>
      <c r="D425" s="155" t="s">
        <v>168</v>
      </c>
      <c r="E425" s="161"/>
      <c r="F425" s="157"/>
      <c r="G425" s="158"/>
    </row>
    <row r="426" spans="1:7" ht="12.75">
      <c r="A426" s="150"/>
      <c r="B426" s="150"/>
      <c r="C426" s="150"/>
      <c r="D426" s="155" t="s">
        <v>362</v>
      </c>
      <c r="E426" s="162">
        <v>333100</v>
      </c>
      <c r="F426" s="157">
        <v>173866.88</v>
      </c>
      <c r="G426" s="158">
        <f t="shared" si="6"/>
        <v>0.521966016211348</v>
      </c>
    </row>
    <row r="427" spans="1:7" ht="12.75">
      <c r="A427" s="150"/>
      <c r="B427" s="150"/>
      <c r="C427" s="159">
        <v>4430</v>
      </c>
      <c r="D427" s="155" t="s">
        <v>94</v>
      </c>
      <c r="E427" s="163">
        <v>5000</v>
      </c>
      <c r="F427" s="157">
        <v>0</v>
      </c>
      <c r="G427" s="158">
        <f t="shared" si="6"/>
        <v>0</v>
      </c>
    </row>
    <row r="428" spans="1:7" ht="12.75">
      <c r="A428" s="150"/>
      <c r="B428" s="150"/>
      <c r="C428" s="160"/>
      <c r="D428" s="155" t="s">
        <v>168</v>
      </c>
      <c r="E428" s="161"/>
      <c r="F428" s="157"/>
      <c r="G428" s="158"/>
    </row>
    <row r="429" spans="1:7" ht="12.75">
      <c r="A429" s="150"/>
      <c r="B429" s="150"/>
      <c r="C429" s="150"/>
      <c r="D429" s="155" t="s">
        <v>363</v>
      </c>
      <c r="E429" s="163">
        <v>5000</v>
      </c>
      <c r="F429" s="157">
        <v>0</v>
      </c>
      <c r="G429" s="158">
        <f t="shared" si="6"/>
        <v>0</v>
      </c>
    </row>
    <row r="430" spans="1:7" ht="12.75">
      <c r="A430" s="150"/>
      <c r="B430" s="167">
        <v>80146</v>
      </c>
      <c r="C430" s="150"/>
      <c r="D430" s="155" t="s">
        <v>123</v>
      </c>
      <c r="E430" s="156">
        <v>66214</v>
      </c>
      <c r="F430" s="157">
        <f>SUM(F431)</f>
        <v>22608.44</v>
      </c>
      <c r="G430" s="158">
        <f t="shared" si="6"/>
        <v>0.3414450116289606</v>
      </c>
    </row>
    <row r="431" spans="1:7" ht="12.75">
      <c r="A431" s="150"/>
      <c r="B431" s="150"/>
      <c r="C431" s="150"/>
      <c r="D431" s="155" t="s">
        <v>83</v>
      </c>
      <c r="E431" s="171">
        <f>SUM(E432:E435)</f>
        <v>66214</v>
      </c>
      <c r="F431" s="156">
        <f>SUM(F432:F435)</f>
        <v>22608.44</v>
      </c>
      <c r="G431" s="158">
        <f t="shared" si="6"/>
        <v>0.3414450116289606</v>
      </c>
    </row>
    <row r="432" spans="1:7" ht="12.75">
      <c r="A432" s="150"/>
      <c r="B432" s="150"/>
      <c r="C432" s="159">
        <v>4210</v>
      </c>
      <c r="D432" s="155" t="s">
        <v>86</v>
      </c>
      <c r="E432" s="171">
        <v>25573</v>
      </c>
      <c r="F432" s="157">
        <v>7374.71</v>
      </c>
      <c r="G432" s="158">
        <f t="shared" si="6"/>
        <v>0.2883787588472217</v>
      </c>
    </row>
    <row r="433" spans="1:7" ht="12.75">
      <c r="A433" s="150"/>
      <c r="B433" s="150"/>
      <c r="C433" s="159">
        <v>4300</v>
      </c>
      <c r="D433" s="155" t="s">
        <v>84</v>
      </c>
      <c r="E433" s="171">
        <v>15913</v>
      </c>
      <c r="F433" s="157">
        <v>3382.3</v>
      </c>
      <c r="G433" s="158">
        <f t="shared" si="6"/>
        <v>0.21254948784013072</v>
      </c>
    </row>
    <row r="434" spans="1:7" ht="12.75">
      <c r="A434" s="150"/>
      <c r="B434" s="150"/>
      <c r="C434" s="159">
        <v>4410</v>
      </c>
      <c r="D434" s="155" t="s">
        <v>93</v>
      </c>
      <c r="E434" s="177">
        <v>8345</v>
      </c>
      <c r="F434" s="157">
        <v>3537.04</v>
      </c>
      <c r="G434" s="158">
        <f t="shared" si="6"/>
        <v>0.42385140802875976</v>
      </c>
    </row>
    <row r="435" spans="1:7" ht="12.75">
      <c r="A435" s="150"/>
      <c r="B435" s="150"/>
      <c r="C435" s="159">
        <v>4700</v>
      </c>
      <c r="D435" s="155" t="s">
        <v>332</v>
      </c>
      <c r="E435" s="171">
        <v>16383</v>
      </c>
      <c r="F435" s="157">
        <v>8314.39</v>
      </c>
      <c r="G435" s="158">
        <f t="shared" si="6"/>
        <v>0.507501068180431</v>
      </c>
    </row>
    <row r="436" spans="1:7" ht="12.75">
      <c r="A436" s="150"/>
      <c r="B436" s="167">
        <v>80195</v>
      </c>
      <c r="C436" s="150"/>
      <c r="D436" s="155" t="s">
        <v>36</v>
      </c>
      <c r="E436" s="162">
        <v>328002</v>
      </c>
      <c r="F436" s="157">
        <f>SUM(F437)</f>
        <v>79996.08</v>
      </c>
      <c r="G436" s="158">
        <f t="shared" si="6"/>
        <v>0.24388900067682515</v>
      </c>
    </row>
    <row r="437" spans="1:7" ht="12.75">
      <c r="A437" s="150"/>
      <c r="B437" s="150"/>
      <c r="C437" s="150"/>
      <c r="D437" s="155" t="s">
        <v>83</v>
      </c>
      <c r="E437" s="162">
        <v>328002</v>
      </c>
      <c r="F437" s="157">
        <f>SUM(F438,F444:F445,F447,F451,F455,F458)</f>
        <v>79996.08</v>
      </c>
      <c r="G437" s="158">
        <f t="shared" si="6"/>
        <v>0.24388900067682515</v>
      </c>
    </row>
    <row r="438" spans="1:7" ht="12.75">
      <c r="A438" s="150"/>
      <c r="B438" s="150"/>
      <c r="C438" s="159">
        <v>2900</v>
      </c>
      <c r="D438" s="155" t="s">
        <v>364</v>
      </c>
      <c r="E438" s="156">
        <v>19272</v>
      </c>
      <c r="F438" s="157">
        <v>6765</v>
      </c>
      <c r="G438" s="158">
        <f t="shared" si="6"/>
        <v>0.351027397260274</v>
      </c>
    </row>
    <row r="439" spans="1:7" ht="12.75">
      <c r="A439" s="150"/>
      <c r="B439" s="150"/>
      <c r="C439" s="160"/>
      <c r="D439" s="155" t="s">
        <v>365</v>
      </c>
      <c r="E439" s="161"/>
      <c r="F439" s="157"/>
      <c r="G439" s="158"/>
    </row>
    <row r="440" spans="1:7" ht="12.75">
      <c r="A440" s="150"/>
      <c r="B440" s="150"/>
      <c r="C440" s="160"/>
      <c r="D440" s="155" t="s">
        <v>366</v>
      </c>
      <c r="E440" s="161"/>
      <c r="F440" s="157"/>
      <c r="G440" s="158"/>
    </row>
    <row r="441" spans="1:7" ht="12.75">
      <c r="A441" s="150"/>
      <c r="B441" s="150"/>
      <c r="C441" s="150"/>
      <c r="D441" s="155" t="s">
        <v>168</v>
      </c>
      <c r="E441" s="161"/>
      <c r="F441" s="157"/>
      <c r="G441" s="158"/>
    </row>
    <row r="442" spans="1:7" ht="12.75">
      <c r="A442" s="160"/>
      <c r="B442" s="160"/>
      <c r="C442" s="160"/>
      <c r="D442" s="155" t="s">
        <v>367</v>
      </c>
      <c r="E442" s="156">
        <v>19272</v>
      </c>
      <c r="F442" s="157">
        <v>6765</v>
      </c>
      <c r="G442" s="158">
        <f t="shared" si="6"/>
        <v>0.351027397260274</v>
      </c>
    </row>
    <row r="443" spans="1:7" ht="12.75">
      <c r="A443" s="160"/>
      <c r="B443" s="160"/>
      <c r="C443" s="160"/>
      <c r="D443" s="155" t="s">
        <v>368</v>
      </c>
      <c r="E443" s="161"/>
      <c r="F443" s="157"/>
      <c r="G443" s="158"/>
    </row>
    <row r="444" spans="1:7" ht="12.75">
      <c r="A444" s="150"/>
      <c r="B444" s="150"/>
      <c r="C444" s="159">
        <v>4170</v>
      </c>
      <c r="D444" s="155" t="s">
        <v>108</v>
      </c>
      <c r="E444" s="163">
        <v>2000</v>
      </c>
      <c r="F444" s="157">
        <v>201.04</v>
      </c>
      <c r="G444" s="158">
        <f t="shared" si="6"/>
        <v>0.10052</v>
      </c>
    </row>
    <row r="445" spans="1:7" ht="12.75">
      <c r="A445" s="150"/>
      <c r="B445" s="150"/>
      <c r="C445" s="160"/>
      <c r="D445" s="155" t="s">
        <v>168</v>
      </c>
      <c r="E445" s="161"/>
      <c r="F445" s="157"/>
      <c r="G445" s="158"/>
    </row>
    <row r="446" spans="1:7" ht="12.75">
      <c r="A446" s="150"/>
      <c r="B446" s="150"/>
      <c r="C446" s="150"/>
      <c r="D446" s="155" t="s">
        <v>369</v>
      </c>
      <c r="E446" s="163">
        <v>2000</v>
      </c>
      <c r="F446" s="157">
        <v>201.04</v>
      </c>
      <c r="G446" s="158">
        <f t="shared" si="6"/>
        <v>0.10052</v>
      </c>
    </row>
    <row r="447" spans="1:7" ht="12.75">
      <c r="A447" s="150"/>
      <c r="B447" s="150"/>
      <c r="C447" s="159">
        <v>4210</v>
      </c>
      <c r="D447" s="155" t="s">
        <v>86</v>
      </c>
      <c r="E447" s="163">
        <v>7300</v>
      </c>
      <c r="F447" s="157">
        <v>7108.85</v>
      </c>
      <c r="G447" s="158">
        <f t="shared" si="6"/>
        <v>0.9738150684931507</v>
      </c>
    </row>
    <row r="448" spans="1:7" ht="12.75">
      <c r="A448" s="150"/>
      <c r="B448" s="150"/>
      <c r="C448" s="160"/>
      <c r="D448" s="155" t="s">
        <v>168</v>
      </c>
      <c r="E448" s="161"/>
      <c r="F448" s="157"/>
      <c r="G448" s="158"/>
    </row>
    <row r="449" spans="1:8" ht="12.75">
      <c r="A449" s="150"/>
      <c r="B449" s="150"/>
      <c r="C449" s="160"/>
      <c r="D449" s="155" t="s">
        <v>223</v>
      </c>
      <c r="E449" s="163">
        <v>2300</v>
      </c>
      <c r="F449" s="157">
        <v>2941.47</v>
      </c>
      <c r="G449" s="158">
        <f t="shared" si="6"/>
        <v>1.2789</v>
      </c>
      <c r="H449" s="170"/>
    </row>
    <row r="450" spans="1:7" ht="12.75">
      <c r="A450" s="150"/>
      <c r="B450" s="150"/>
      <c r="C450" s="150"/>
      <c r="D450" s="155" t="s">
        <v>370</v>
      </c>
      <c r="E450" s="163">
        <v>5000</v>
      </c>
      <c r="F450" s="157">
        <v>4167.38</v>
      </c>
      <c r="G450" s="158">
        <f t="shared" si="6"/>
        <v>0.833476</v>
      </c>
    </row>
    <row r="451" spans="1:7" ht="12.75">
      <c r="A451" s="150"/>
      <c r="B451" s="150"/>
      <c r="C451" s="159">
        <v>4300</v>
      </c>
      <c r="D451" s="155" t="s">
        <v>84</v>
      </c>
      <c r="E451" s="162">
        <v>227530</v>
      </c>
      <c r="F451" s="157">
        <v>6197.89</v>
      </c>
      <c r="G451" s="158">
        <f t="shared" si="6"/>
        <v>0.027239880455324574</v>
      </c>
    </row>
    <row r="452" spans="1:7" ht="12.75">
      <c r="A452" s="150"/>
      <c r="B452" s="150"/>
      <c r="C452" s="160"/>
      <c r="D452" s="155" t="s">
        <v>168</v>
      </c>
      <c r="E452" s="161"/>
      <c r="F452" s="157"/>
      <c r="G452" s="158"/>
    </row>
    <row r="453" spans="1:8" ht="12.75">
      <c r="A453" s="150"/>
      <c r="B453" s="150"/>
      <c r="C453" s="160"/>
      <c r="D453" s="155" t="s">
        <v>223</v>
      </c>
      <c r="E453" s="163">
        <v>5200</v>
      </c>
      <c r="F453" s="157">
        <v>4659.18</v>
      </c>
      <c r="G453" s="158">
        <f t="shared" si="6"/>
        <v>0.8959961538461539</v>
      </c>
      <c r="H453" s="170"/>
    </row>
    <row r="454" spans="1:7" ht="12.75">
      <c r="A454" s="150"/>
      <c r="B454" s="150"/>
      <c r="C454" s="150"/>
      <c r="D454" s="155" t="s">
        <v>370</v>
      </c>
      <c r="E454" s="164">
        <v>600</v>
      </c>
      <c r="F454" s="157">
        <v>1538.71</v>
      </c>
      <c r="G454" s="158">
        <f t="shared" si="6"/>
        <v>2.5645166666666666</v>
      </c>
    </row>
    <row r="455" spans="1:7" ht="12.75">
      <c r="A455" s="150"/>
      <c r="B455" s="150"/>
      <c r="C455" s="159">
        <v>4410</v>
      </c>
      <c r="D455" s="155" t="s">
        <v>93</v>
      </c>
      <c r="E455" s="163">
        <v>1900</v>
      </c>
      <c r="F455" s="157">
        <v>1542.3</v>
      </c>
      <c r="G455" s="158">
        <f t="shared" si="6"/>
        <v>0.8117368421052631</v>
      </c>
    </row>
    <row r="456" spans="1:7" ht="12.75">
      <c r="A456" s="150"/>
      <c r="B456" s="150"/>
      <c r="C456" s="160"/>
      <c r="D456" s="155" t="s">
        <v>168</v>
      </c>
      <c r="E456" s="161"/>
      <c r="F456" s="157"/>
      <c r="G456" s="158"/>
    </row>
    <row r="457" spans="1:7" ht="12.75">
      <c r="A457" s="150"/>
      <c r="B457" s="150"/>
      <c r="C457" s="150"/>
      <c r="D457" s="155" t="s">
        <v>370</v>
      </c>
      <c r="E457" s="163">
        <v>1900</v>
      </c>
      <c r="F457" s="157">
        <v>1542.3</v>
      </c>
      <c r="G457" s="158">
        <f t="shared" si="6"/>
        <v>0.8117368421052631</v>
      </c>
    </row>
    <row r="458" spans="1:7" ht="12.75">
      <c r="A458" s="150"/>
      <c r="B458" s="150"/>
      <c r="C458" s="159">
        <v>4440</v>
      </c>
      <c r="D458" s="155" t="s">
        <v>112</v>
      </c>
      <c r="E458" s="156">
        <v>70000</v>
      </c>
      <c r="F458" s="157">
        <v>58181</v>
      </c>
      <c r="G458" s="158">
        <f t="shared" si="6"/>
        <v>0.8311571428571428</v>
      </c>
    </row>
    <row r="459" spans="1:7" ht="12.75">
      <c r="A459" s="150"/>
      <c r="B459" s="150"/>
      <c r="C459" s="160"/>
      <c r="D459" s="155" t="s">
        <v>168</v>
      </c>
      <c r="E459" s="161"/>
      <c r="F459" s="157"/>
      <c r="G459" s="158"/>
    </row>
    <row r="460" spans="1:7" ht="12.75">
      <c r="A460" s="150"/>
      <c r="B460" s="150"/>
      <c r="C460" s="150"/>
      <c r="D460" s="155" t="s">
        <v>224</v>
      </c>
      <c r="E460" s="156">
        <v>70000</v>
      </c>
      <c r="F460" s="157">
        <v>58181</v>
      </c>
      <c r="G460" s="158">
        <f t="shared" si="6"/>
        <v>0.8311571428571428</v>
      </c>
    </row>
    <row r="461" spans="1:7" ht="12.75">
      <c r="A461" s="166">
        <v>851</v>
      </c>
      <c r="B461" s="150"/>
      <c r="C461" s="150"/>
      <c r="D461" s="151" t="s">
        <v>56</v>
      </c>
      <c r="E461" s="152">
        <v>192585</v>
      </c>
      <c r="F461" s="153">
        <f>SUM(F462,F469,F484)</f>
        <v>49945.19</v>
      </c>
      <c r="G461" s="147">
        <f t="shared" si="6"/>
        <v>0.2593410182516811</v>
      </c>
    </row>
    <row r="462" spans="1:7" ht="12.75">
      <c r="A462" s="150"/>
      <c r="B462" s="167">
        <v>85153</v>
      </c>
      <c r="C462" s="150"/>
      <c r="D462" s="155" t="s">
        <v>125</v>
      </c>
      <c r="E462" s="163">
        <v>8000</v>
      </c>
      <c r="F462" s="157">
        <f>SUM(F463)</f>
        <v>800</v>
      </c>
      <c r="G462" s="158">
        <f t="shared" si="6"/>
        <v>0.1</v>
      </c>
    </row>
    <row r="463" spans="1:7" ht="12.75">
      <c r="A463" s="150"/>
      <c r="B463" s="150"/>
      <c r="C463" s="150"/>
      <c r="D463" s="155" t="s">
        <v>83</v>
      </c>
      <c r="E463" s="163">
        <v>8000</v>
      </c>
      <c r="F463" s="157">
        <f>SUM(F464:F468)</f>
        <v>800</v>
      </c>
      <c r="G463" s="158">
        <f t="shared" si="6"/>
        <v>0.1</v>
      </c>
    </row>
    <row r="464" spans="1:7" ht="12.75">
      <c r="A464" s="150"/>
      <c r="B464" s="150"/>
      <c r="C464" s="159">
        <v>2820</v>
      </c>
      <c r="D464" s="155" t="s">
        <v>225</v>
      </c>
      <c r="E464" s="163">
        <v>5000</v>
      </c>
      <c r="F464" s="157">
        <v>800</v>
      </c>
      <c r="G464" s="158">
        <f t="shared" si="6"/>
        <v>0.16</v>
      </c>
    </row>
    <row r="465" spans="1:7" ht="12.75">
      <c r="A465" s="150"/>
      <c r="B465" s="150"/>
      <c r="C465" s="150"/>
      <c r="D465" s="155" t="s">
        <v>226</v>
      </c>
      <c r="E465" s="161"/>
      <c r="F465" s="157"/>
      <c r="G465" s="158"/>
    </row>
    <row r="466" spans="1:7" ht="12.75">
      <c r="A466" s="150"/>
      <c r="B466" s="150"/>
      <c r="C466" s="159">
        <v>4170</v>
      </c>
      <c r="D466" s="155" t="s">
        <v>108</v>
      </c>
      <c r="E466" s="163">
        <v>1500</v>
      </c>
      <c r="F466" s="157">
        <v>0</v>
      </c>
      <c r="G466" s="158">
        <f aca="true" t="shared" si="7" ref="G466:G529">F466/E466</f>
        <v>0</v>
      </c>
    </row>
    <row r="467" spans="1:7" ht="12.75">
      <c r="A467" s="150"/>
      <c r="B467" s="150"/>
      <c r="C467" s="159">
        <v>4210</v>
      </c>
      <c r="D467" s="155" t="s">
        <v>86</v>
      </c>
      <c r="E467" s="164">
        <v>500</v>
      </c>
      <c r="F467" s="157">
        <v>0</v>
      </c>
      <c r="G467" s="158">
        <f t="shared" si="7"/>
        <v>0</v>
      </c>
    </row>
    <row r="468" spans="1:7" ht="12.75">
      <c r="A468" s="150"/>
      <c r="B468" s="150"/>
      <c r="C468" s="159">
        <v>4700</v>
      </c>
      <c r="D468" s="155" t="s">
        <v>332</v>
      </c>
      <c r="E468" s="163">
        <v>1000</v>
      </c>
      <c r="F468" s="157">
        <v>0</v>
      </c>
      <c r="G468" s="158">
        <f t="shared" si="7"/>
        <v>0</v>
      </c>
    </row>
    <row r="469" spans="1:7" ht="12.75">
      <c r="A469" s="150"/>
      <c r="B469" s="167">
        <v>85154</v>
      </c>
      <c r="C469" s="150"/>
      <c r="D469" s="155" t="s">
        <v>57</v>
      </c>
      <c r="E469" s="162">
        <v>152993</v>
      </c>
      <c r="F469" s="157">
        <f>SUM(F470)</f>
        <v>49145.19</v>
      </c>
      <c r="G469" s="158">
        <f t="shared" si="7"/>
        <v>0.32122508872954975</v>
      </c>
    </row>
    <row r="470" spans="1:7" ht="12.75">
      <c r="A470" s="150"/>
      <c r="B470" s="150"/>
      <c r="C470" s="150"/>
      <c r="D470" s="155" t="s">
        <v>83</v>
      </c>
      <c r="E470" s="162">
        <v>152993</v>
      </c>
      <c r="F470" s="157">
        <f>SUM(F471:F483)</f>
        <v>49145.19</v>
      </c>
      <c r="G470" s="158">
        <f t="shared" si="7"/>
        <v>0.32122508872954975</v>
      </c>
    </row>
    <row r="471" spans="1:7" ht="12.75">
      <c r="A471" s="150"/>
      <c r="B471" s="150"/>
      <c r="C471" s="159">
        <v>4110</v>
      </c>
      <c r="D471" s="155" t="s">
        <v>102</v>
      </c>
      <c r="E471" s="164">
        <v>850</v>
      </c>
      <c r="F471" s="157">
        <v>639.18</v>
      </c>
      <c r="G471" s="158">
        <f t="shared" si="7"/>
        <v>0.7519764705882352</v>
      </c>
    </row>
    <row r="472" spans="1:7" ht="12.75">
      <c r="A472" s="150"/>
      <c r="B472" s="150"/>
      <c r="C472" s="159">
        <v>4120</v>
      </c>
      <c r="D472" s="155" t="s">
        <v>103</v>
      </c>
      <c r="E472" s="164">
        <v>150</v>
      </c>
      <c r="F472" s="157">
        <v>45.93</v>
      </c>
      <c r="G472" s="158">
        <f t="shared" si="7"/>
        <v>0.30619999999999997</v>
      </c>
    </row>
    <row r="473" spans="1:7" ht="12.75">
      <c r="A473" s="150"/>
      <c r="B473" s="150"/>
      <c r="C473" s="159">
        <v>4170</v>
      </c>
      <c r="D473" s="155" t="s">
        <v>108</v>
      </c>
      <c r="E473" s="156">
        <v>82200</v>
      </c>
      <c r="F473" s="157">
        <v>34773.62</v>
      </c>
      <c r="G473" s="158">
        <f t="shared" si="7"/>
        <v>0.42303673965936744</v>
      </c>
    </row>
    <row r="474" spans="1:7" ht="12.75">
      <c r="A474" s="150"/>
      <c r="B474" s="150"/>
      <c r="C474" s="159">
        <v>4210</v>
      </c>
      <c r="D474" s="155" t="s">
        <v>86</v>
      </c>
      <c r="E474" s="156">
        <v>37993</v>
      </c>
      <c r="F474" s="157">
        <v>6611.63</v>
      </c>
      <c r="G474" s="158">
        <f t="shared" si="7"/>
        <v>0.1740223199010344</v>
      </c>
    </row>
    <row r="475" spans="1:7" ht="12.75">
      <c r="A475" s="150"/>
      <c r="B475" s="150"/>
      <c r="C475" s="159">
        <v>4260</v>
      </c>
      <c r="D475" s="155" t="s">
        <v>92</v>
      </c>
      <c r="E475" s="164">
        <v>900</v>
      </c>
      <c r="F475" s="157">
        <v>246.15</v>
      </c>
      <c r="G475" s="158">
        <f t="shared" si="7"/>
        <v>0.2735</v>
      </c>
    </row>
    <row r="476" spans="1:7" ht="12.75">
      <c r="A476" s="150"/>
      <c r="B476" s="150"/>
      <c r="C476" s="159">
        <v>4270</v>
      </c>
      <c r="D476" s="155" t="s">
        <v>91</v>
      </c>
      <c r="E476" s="164">
        <v>500</v>
      </c>
      <c r="F476" s="157">
        <v>0</v>
      </c>
      <c r="G476" s="158">
        <f t="shared" si="7"/>
        <v>0</v>
      </c>
    </row>
    <row r="477" spans="1:7" ht="12.75">
      <c r="A477" s="150"/>
      <c r="B477" s="150"/>
      <c r="C477" s="159">
        <v>4300</v>
      </c>
      <c r="D477" s="155" t="s">
        <v>84</v>
      </c>
      <c r="E477" s="156">
        <v>23500</v>
      </c>
      <c r="F477" s="157">
        <v>6550</v>
      </c>
      <c r="G477" s="158">
        <f t="shared" si="7"/>
        <v>0.27872340425531916</v>
      </c>
    </row>
    <row r="478" spans="1:7" ht="12.75">
      <c r="A478" s="150"/>
      <c r="B478" s="150"/>
      <c r="C478" s="159">
        <v>4370</v>
      </c>
      <c r="D478" s="155" t="s">
        <v>210</v>
      </c>
      <c r="E478" s="163">
        <v>1200</v>
      </c>
      <c r="F478" s="157">
        <v>266.78</v>
      </c>
      <c r="G478" s="158">
        <f>F478/E478</f>
        <v>0.22231666666666663</v>
      </c>
    </row>
    <row r="479" spans="1:7" ht="12.75">
      <c r="A479" s="150"/>
      <c r="B479" s="150"/>
      <c r="C479" s="159">
        <v>4410</v>
      </c>
      <c r="D479" s="155" t="s">
        <v>93</v>
      </c>
      <c r="E479" s="163">
        <v>1500</v>
      </c>
      <c r="F479" s="157">
        <v>0</v>
      </c>
      <c r="G479" s="158">
        <f t="shared" si="7"/>
        <v>0</v>
      </c>
    </row>
    <row r="480" spans="1:7" ht="12.75">
      <c r="A480" s="150"/>
      <c r="B480" s="150"/>
      <c r="C480" s="159">
        <v>4700</v>
      </c>
      <c r="D480" s="155" t="s">
        <v>332</v>
      </c>
      <c r="E480" s="163">
        <v>4000</v>
      </c>
      <c r="F480" s="157">
        <v>0</v>
      </c>
      <c r="G480" s="158">
        <f t="shared" si="7"/>
        <v>0</v>
      </c>
    </row>
    <row r="481" spans="1:7" ht="12.75">
      <c r="A481" s="150"/>
      <c r="B481" s="150"/>
      <c r="C481" s="159">
        <v>4740</v>
      </c>
      <c r="D481" s="155" t="s">
        <v>245</v>
      </c>
      <c r="E481" s="164">
        <v>100</v>
      </c>
      <c r="F481" s="157">
        <v>11.9</v>
      </c>
      <c r="G481" s="158">
        <f t="shared" si="7"/>
        <v>0.11900000000000001</v>
      </c>
    </row>
    <row r="482" spans="1:7" ht="12.75">
      <c r="A482" s="150"/>
      <c r="B482" s="150"/>
      <c r="C482" s="150"/>
      <c r="D482" s="155" t="s">
        <v>246</v>
      </c>
      <c r="E482" s="161"/>
      <c r="F482" s="157"/>
      <c r="G482" s="158"/>
    </row>
    <row r="483" spans="1:7" ht="12.75">
      <c r="A483" s="150"/>
      <c r="B483" s="150"/>
      <c r="C483" s="159">
        <v>4750</v>
      </c>
      <c r="D483" s="155" t="s">
        <v>247</v>
      </c>
      <c r="E483" s="164">
        <v>100</v>
      </c>
      <c r="F483" s="157">
        <v>0</v>
      </c>
      <c r="G483" s="158">
        <f t="shared" si="7"/>
        <v>0</v>
      </c>
    </row>
    <row r="484" spans="1:7" ht="12.75">
      <c r="A484" s="150"/>
      <c r="B484" s="167">
        <v>85195</v>
      </c>
      <c r="C484" s="150"/>
      <c r="D484" s="155" t="s">
        <v>36</v>
      </c>
      <c r="E484" s="156">
        <v>31592</v>
      </c>
      <c r="F484" s="157">
        <f>SUM(F485)</f>
        <v>0</v>
      </c>
      <c r="G484" s="158">
        <f t="shared" si="7"/>
        <v>0</v>
      </c>
    </row>
    <row r="485" spans="1:7" ht="12.75">
      <c r="A485" s="150"/>
      <c r="B485" s="150"/>
      <c r="C485" s="150"/>
      <c r="D485" s="155" t="s">
        <v>83</v>
      </c>
      <c r="E485" s="156">
        <v>31592</v>
      </c>
      <c r="F485" s="157">
        <f>SUM(F486:F489)</f>
        <v>0</v>
      </c>
      <c r="G485" s="158">
        <f t="shared" si="7"/>
        <v>0</v>
      </c>
    </row>
    <row r="486" spans="1:7" ht="12.75">
      <c r="A486" s="150"/>
      <c r="B486" s="150"/>
      <c r="C486" s="159">
        <v>2820</v>
      </c>
      <c r="D486" s="155" t="s">
        <v>225</v>
      </c>
      <c r="E486" s="163">
        <v>6392</v>
      </c>
      <c r="F486" s="157">
        <v>0</v>
      </c>
      <c r="G486" s="158">
        <f t="shared" si="7"/>
        <v>0</v>
      </c>
    </row>
    <row r="487" spans="1:7" ht="12.75">
      <c r="A487" s="150"/>
      <c r="B487" s="150"/>
      <c r="C487" s="150"/>
      <c r="D487" s="155" t="s">
        <v>226</v>
      </c>
      <c r="E487" s="161"/>
      <c r="F487" s="157"/>
      <c r="G487" s="158"/>
    </row>
    <row r="488" spans="1:7" ht="12.75">
      <c r="A488" s="150"/>
      <c r="B488" s="150"/>
      <c r="C488" s="159">
        <v>4210</v>
      </c>
      <c r="D488" s="155" t="s">
        <v>86</v>
      </c>
      <c r="E488" s="164">
        <v>200</v>
      </c>
      <c r="F488" s="157">
        <v>0</v>
      </c>
      <c r="G488" s="158">
        <f t="shared" si="7"/>
        <v>0</v>
      </c>
    </row>
    <row r="489" spans="1:7" ht="12.75">
      <c r="A489" s="150"/>
      <c r="B489" s="150"/>
      <c r="C489" s="159">
        <v>4300</v>
      </c>
      <c r="D489" s="155" t="s">
        <v>84</v>
      </c>
      <c r="E489" s="156">
        <v>25000</v>
      </c>
      <c r="F489" s="157">
        <v>0</v>
      </c>
      <c r="G489" s="158">
        <f t="shared" si="7"/>
        <v>0</v>
      </c>
    </row>
    <row r="490" spans="1:7" ht="12.75">
      <c r="A490" s="150"/>
      <c r="B490" s="150"/>
      <c r="C490" s="160"/>
      <c r="D490" s="155" t="s">
        <v>168</v>
      </c>
      <c r="E490" s="161"/>
      <c r="F490" s="157"/>
      <c r="G490" s="158"/>
    </row>
    <row r="491" spans="1:7" ht="12.75">
      <c r="A491" s="150"/>
      <c r="B491" s="150"/>
      <c r="C491" s="150"/>
      <c r="D491" s="155" t="s">
        <v>371</v>
      </c>
      <c r="E491" s="156">
        <v>25000</v>
      </c>
      <c r="F491" s="157">
        <v>0</v>
      </c>
      <c r="G491" s="158">
        <v>0</v>
      </c>
    </row>
    <row r="492" spans="1:7" ht="12.75">
      <c r="A492" s="166">
        <v>852</v>
      </c>
      <c r="B492" s="150"/>
      <c r="C492" s="150"/>
      <c r="D492" s="151" t="s">
        <v>58</v>
      </c>
      <c r="E492" s="168">
        <v>6086621</v>
      </c>
      <c r="F492" s="153">
        <f>SUM(F493,F518,F523,F529,F532,F554,F562)</f>
        <v>2505826.57</v>
      </c>
      <c r="G492" s="147">
        <f t="shared" si="7"/>
        <v>0.4116942011010707</v>
      </c>
    </row>
    <row r="493" spans="1:7" ht="12.75">
      <c r="A493" s="150"/>
      <c r="B493" s="167">
        <v>85212</v>
      </c>
      <c r="C493" s="150"/>
      <c r="D493" s="155" t="s">
        <v>267</v>
      </c>
      <c r="E493" s="169">
        <v>3774000</v>
      </c>
      <c r="F493" s="157">
        <f>SUM(F495)</f>
        <v>1661990.7499999998</v>
      </c>
      <c r="G493" s="158">
        <f t="shared" si="7"/>
        <v>0.44037910704822464</v>
      </c>
    </row>
    <row r="494" spans="1:7" ht="12.75">
      <c r="A494" s="150"/>
      <c r="B494" s="150"/>
      <c r="C494" s="150"/>
      <c r="D494" s="155" t="s">
        <v>268</v>
      </c>
      <c r="E494" s="161"/>
      <c r="F494" s="157"/>
      <c r="G494" s="158"/>
    </row>
    <row r="495" spans="1:7" ht="12.75">
      <c r="A495" s="150"/>
      <c r="B495" s="150"/>
      <c r="C495" s="150"/>
      <c r="D495" s="155" t="s">
        <v>83</v>
      </c>
      <c r="E495" s="169">
        <v>3774000</v>
      </c>
      <c r="F495" s="157">
        <f>SUM(F496:F517)</f>
        <v>1661990.7499999998</v>
      </c>
      <c r="G495" s="158">
        <f t="shared" si="7"/>
        <v>0.44037910704822464</v>
      </c>
    </row>
    <row r="496" spans="1:7" ht="12.75">
      <c r="A496" s="150"/>
      <c r="B496" s="150"/>
      <c r="C496" s="159">
        <v>2910</v>
      </c>
      <c r="D496" s="155" t="s">
        <v>372</v>
      </c>
      <c r="E496" s="163">
        <v>4000</v>
      </c>
      <c r="F496" s="157">
        <v>1689.4</v>
      </c>
      <c r="G496" s="158">
        <f t="shared" si="7"/>
        <v>0.42235</v>
      </c>
    </row>
    <row r="497" spans="1:7" ht="12.75">
      <c r="A497" s="150"/>
      <c r="B497" s="150"/>
      <c r="C497" s="150"/>
      <c r="D497" s="155" t="s">
        <v>373</v>
      </c>
      <c r="E497" s="161"/>
      <c r="F497" s="157"/>
      <c r="G497" s="158"/>
    </row>
    <row r="498" spans="1:7" ht="12.75">
      <c r="A498" s="150"/>
      <c r="B498" s="150"/>
      <c r="C498" s="159">
        <v>3110</v>
      </c>
      <c r="D498" s="155" t="s">
        <v>126</v>
      </c>
      <c r="E498" s="169">
        <v>3631253</v>
      </c>
      <c r="F498" s="157">
        <v>1596461.79</v>
      </c>
      <c r="G498" s="158">
        <f t="shared" si="7"/>
        <v>0.4396448801556928</v>
      </c>
    </row>
    <row r="499" spans="1:7" ht="12.75">
      <c r="A499" s="150"/>
      <c r="B499" s="150"/>
      <c r="C499" s="159">
        <v>4010</v>
      </c>
      <c r="D499" s="155" t="s">
        <v>101</v>
      </c>
      <c r="E499" s="156">
        <v>70020</v>
      </c>
      <c r="F499" s="157">
        <v>35137.88</v>
      </c>
      <c r="G499" s="158">
        <f t="shared" si="7"/>
        <v>0.501826335332762</v>
      </c>
    </row>
    <row r="500" spans="1:7" ht="12.75">
      <c r="A500" s="150"/>
      <c r="B500" s="150"/>
      <c r="C500" s="159">
        <v>4040</v>
      </c>
      <c r="D500" s="155" t="s">
        <v>106</v>
      </c>
      <c r="E500" s="163">
        <v>3885</v>
      </c>
      <c r="F500" s="157">
        <v>3840.61</v>
      </c>
      <c r="G500" s="158">
        <f t="shared" si="7"/>
        <v>0.9885740025740026</v>
      </c>
    </row>
    <row r="501" spans="1:7" ht="12.75">
      <c r="A501" s="150"/>
      <c r="B501" s="150"/>
      <c r="C501" s="159">
        <v>4110</v>
      </c>
      <c r="D501" s="155" t="s">
        <v>102</v>
      </c>
      <c r="E501" s="156">
        <v>38672</v>
      </c>
      <c r="F501" s="157">
        <v>18826.03</v>
      </c>
      <c r="G501" s="158">
        <f t="shared" si="7"/>
        <v>0.48681293959453864</v>
      </c>
    </row>
    <row r="502" spans="1:7" ht="12.75">
      <c r="A502" s="150"/>
      <c r="B502" s="150"/>
      <c r="C502" s="159">
        <v>4120</v>
      </c>
      <c r="D502" s="155" t="s">
        <v>103</v>
      </c>
      <c r="E502" s="163">
        <v>1811</v>
      </c>
      <c r="F502" s="157">
        <v>954.99</v>
      </c>
      <c r="G502" s="158">
        <f t="shared" si="7"/>
        <v>0.5273274434014357</v>
      </c>
    </row>
    <row r="503" spans="1:7" ht="12.75">
      <c r="A503" s="150"/>
      <c r="B503" s="150"/>
      <c r="C503" s="159">
        <v>4170</v>
      </c>
      <c r="D503" s="155" t="s">
        <v>108</v>
      </c>
      <c r="E503" s="163">
        <v>1800</v>
      </c>
      <c r="F503" s="157">
        <v>400</v>
      </c>
      <c r="G503" s="158">
        <f t="shared" si="7"/>
        <v>0.2222222222222222</v>
      </c>
    </row>
    <row r="504" spans="1:7" ht="12.75">
      <c r="A504" s="150"/>
      <c r="B504" s="150"/>
      <c r="C504" s="159">
        <v>4210</v>
      </c>
      <c r="D504" s="155" t="s">
        <v>86</v>
      </c>
      <c r="E504" s="163">
        <v>5579</v>
      </c>
      <c r="F504" s="157">
        <v>531.5</v>
      </c>
      <c r="G504" s="158">
        <f t="shared" si="7"/>
        <v>0.09526796917010216</v>
      </c>
    </row>
    <row r="505" spans="1:7" ht="12.75">
      <c r="A505" s="150"/>
      <c r="B505" s="150"/>
      <c r="C505" s="159">
        <v>4260</v>
      </c>
      <c r="D505" s="155" t="s">
        <v>92</v>
      </c>
      <c r="E505" s="163">
        <v>2000</v>
      </c>
      <c r="F505" s="157">
        <v>777.24</v>
      </c>
      <c r="G505" s="158">
        <f t="shared" si="7"/>
        <v>0.38862</v>
      </c>
    </row>
    <row r="506" spans="1:7" ht="12.75">
      <c r="A506" s="150"/>
      <c r="B506" s="150"/>
      <c r="C506" s="159">
        <v>4280</v>
      </c>
      <c r="D506" s="155" t="s">
        <v>109</v>
      </c>
      <c r="E506" s="165">
        <v>80</v>
      </c>
      <c r="F506" s="157">
        <v>0</v>
      </c>
      <c r="G506" s="158">
        <f t="shared" si="7"/>
        <v>0</v>
      </c>
    </row>
    <row r="507" spans="1:7" ht="12.75">
      <c r="A507" s="150"/>
      <c r="B507" s="150"/>
      <c r="C507" s="159">
        <v>4300</v>
      </c>
      <c r="D507" s="155" t="s">
        <v>84</v>
      </c>
      <c r="E507" s="163">
        <v>4000</v>
      </c>
      <c r="F507" s="157">
        <v>550.7</v>
      </c>
      <c r="G507" s="158">
        <f t="shared" si="7"/>
        <v>0.13767500000000002</v>
      </c>
    </row>
    <row r="508" spans="1:7" ht="12.75">
      <c r="A508" s="150"/>
      <c r="B508" s="150"/>
      <c r="C508" s="159">
        <v>4350</v>
      </c>
      <c r="D508" s="155" t="s">
        <v>211</v>
      </c>
      <c r="E508" s="163">
        <v>1000</v>
      </c>
      <c r="F508" s="157">
        <v>0</v>
      </c>
      <c r="G508" s="158">
        <f t="shared" si="7"/>
        <v>0</v>
      </c>
    </row>
    <row r="509" spans="1:7" ht="12.75">
      <c r="A509" s="150"/>
      <c r="B509" s="150"/>
      <c r="C509" s="159">
        <v>4370</v>
      </c>
      <c r="D509" s="155" t="s">
        <v>210</v>
      </c>
      <c r="E509" s="163">
        <v>2000</v>
      </c>
      <c r="F509" s="157">
        <v>0</v>
      </c>
      <c r="G509" s="158">
        <f>F509/E509</f>
        <v>0</v>
      </c>
    </row>
    <row r="510" spans="1:7" ht="12.75">
      <c r="A510" s="150"/>
      <c r="B510" s="150"/>
      <c r="C510" s="159">
        <v>4410</v>
      </c>
      <c r="D510" s="155" t="s">
        <v>93</v>
      </c>
      <c r="E510" s="164">
        <v>600</v>
      </c>
      <c r="F510" s="157">
        <v>160.3</v>
      </c>
      <c r="G510" s="158">
        <f t="shared" si="7"/>
        <v>0.26716666666666666</v>
      </c>
    </row>
    <row r="511" spans="1:7" ht="12.75">
      <c r="A511" s="150"/>
      <c r="B511" s="150"/>
      <c r="C511" s="159">
        <v>4440</v>
      </c>
      <c r="D511" s="155" t="s">
        <v>112</v>
      </c>
      <c r="E511" s="163">
        <v>2600</v>
      </c>
      <c r="F511" s="157">
        <v>0</v>
      </c>
      <c r="G511" s="158">
        <f t="shared" si="7"/>
        <v>0</v>
      </c>
    </row>
    <row r="512" spans="1:7" ht="12.75">
      <c r="A512" s="150"/>
      <c r="B512" s="150"/>
      <c r="C512" s="159">
        <v>4560</v>
      </c>
      <c r="D512" s="155" t="s">
        <v>374</v>
      </c>
      <c r="E512" s="163">
        <v>1000</v>
      </c>
      <c r="F512" s="157">
        <v>189.41</v>
      </c>
      <c r="G512" s="158">
        <f t="shared" si="7"/>
        <v>0.18941</v>
      </c>
    </row>
    <row r="513" spans="1:7" ht="12.75">
      <c r="A513" s="150"/>
      <c r="B513" s="150"/>
      <c r="C513" s="150"/>
      <c r="D513" s="155" t="s">
        <v>373</v>
      </c>
      <c r="E513" s="161"/>
      <c r="F513" s="157"/>
      <c r="G513" s="158"/>
    </row>
    <row r="514" spans="1:7" ht="12.75">
      <c r="A514" s="150"/>
      <c r="B514" s="150"/>
      <c r="C514" s="159">
        <v>4700</v>
      </c>
      <c r="D514" s="155" t="s">
        <v>332</v>
      </c>
      <c r="E514" s="163">
        <v>1200</v>
      </c>
      <c r="F514" s="157">
        <v>647</v>
      </c>
      <c r="G514" s="158">
        <f t="shared" si="7"/>
        <v>0.5391666666666667</v>
      </c>
    </row>
    <row r="515" spans="1:7" ht="12.75">
      <c r="A515" s="150"/>
      <c r="B515" s="150"/>
      <c r="C515" s="159">
        <v>4740</v>
      </c>
      <c r="D515" s="155" t="s">
        <v>245</v>
      </c>
      <c r="E515" s="164">
        <v>500</v>
      </c>
      <c r="F515" s="157">
        <v>0</v>
      </c>
      <c r="G515" s="158">
        <f t="shared" si="7"/>
        <v>0</v>
      </c>
    </row>
    <row r="516" spans="1:7" ht="12.75">
      <c r="A516" s="150"/>
      <c r="B516" s="150"/>
      <c r="C516" s="150"/>
      <c r="D516" s="155" t="s">
        <v>246</v>
      </c>
      <c r="E516" s="161"/>
      <c r="F516" s="153"/>
      <c r="G516" s="158"/>
    </row>
    <row r="517" spans="1:7" ht="12.75">
      <c r="A517" s="150"/>
      <c r="B517" s="150"/>
      <c r="C517" s="159">
        <v>4750</v>
      </c>
      <c r="D517" s="155" t="s">
        <v>247</v>
      </c>
      <c r="E517" s="163">
        <v>2000</v>
      </c>
      <c r="F517" s="157">
        <v>1823.9</v>
      </c>
      <c r="G517" s="158">
        <f t="shared" si="7"/>
        <v>0.91195</v>
      </c>
    </row>
    <row r="518" spans="1:7" ht="12.75">
      <c r="A518" s="150"/>
      <c r="B518" s="167">
        <v>85213</v>
      </c>
      <c r="C518" s="150"/>
      <c r="D518" s="155" t="s">
        <v>269</v>
      </c>
      <c r="E518" s="156">
        <v>30000</v>
      </c>
      <c r="F518" s="157">
        <f>SUM(F521)</f>
        <v>6931.41</v>
      </c>
      <c r="G518" s="158">
        <f t="shared" si="7"/>
        <v>0.231047</v>
      </c>
    </row>
    <row r="519" spans="1:7" ht="12.75">
      <c r="A519" s="150"/>
      <c r="B519" s="150"/>
      <c r="C519" s="150"/>
      <c r="D519" s="155" t="s">
        <v>270</v>
      </c>
      <c r="E519" s="161"/>
      <c r="F519" s="157"/>
      <c r="G519" s="158"/>
    </row>
    <row r="520" spans="1:7" ht="12.75">
      <c r="A520" s="160"/>
      <c r="B520" s="160"/>
      <c r="C520" s="160"/>
      <c r="D520" s="155" t="s">
        <v>271</v>
      </c>
      <c r="E520" s="173"/>
      <c r="F520" s="153"/>
      <c r="G520" s="158"/>
    </row>
    <row r="521" spans="1:7" ht="12.75">
      <c r="A521" s="150"/>
      <c r="B521" s="150"/>
      <c r="C521" s="150"/>
      <c r="D521" s="155" t="s">
        <v>83</v>
      </c>
      <c r="E521" s="156">
        <v>30000</v>
      </c>
      <c r="F521" s="157">
        <f>SUM(F522)</f>
        <v>6931.41</v>
      </c>
      <c r="G521" s="158">
        <f t="shared" si="7"/>
        <v>0.231047</v>
      </c>
    </row>
    <row r="522" spans="1:7" ht="12.75">
      <c r="A522" s="150"/>
      <c r="B522" s="150"/>
      <c r="C522" s="159">
        <v>4130</v>
      </c>
      <c r="D522" s="155" t="s">
        <v>127</v>
      </c>
      <c r="E522" s="156">
        <v>30000</v>
      </c>
      <c r="F522" s="157">
        <v>6931.41</v>
      </c>
      <c r="G522" s="158">
        <f t="shared" si="7"/>
        <v>0.231047</v>
      </c>
    </row>
    <row r="523" spans="1:7" ht="12.75">
      <c r="A523" s="150"/>
      <c r="B523" s="167">
        <v>85214</v>
      </c>
      <c r="C523" s="150"/>
      <c r="D523" s="155" t="s">
        <v>272</v>
      </c>
      <c r="E523" s="169">
        <v>1222000</v>
      </c>
      <c r="F523" s="157">
        <f>SUM(F525)</f>
        <v>344089.41</v>
      </c>
      <c r="G523" s="158">
        <f t="shared" si="7"/>
        <v>0.28157889525368246</v>
      </c>
    </row>
    <row r="524" spans="1:7" ht="12.75">
      <c r="A524" s="150"/>
      <c r="B524" s="150"/>
      <c r="C524" s="150"/>
      <c r="D524" s="155" t="s">
        <v>273</v>
      </c>
      <c r="E524" s="161"/>
      <c r="F524" s="157"/>
      <c r="G524" s="158"/>
    </row>
    <row r="525" spans="1:7" ht="12.75">
      <c r="A525" s="150"/>
      <c r="B525" s="150"/>
      <c r="C525" s="150"/>
      <c r="D525" s="155" t="s">
        <v>83</v>
      </c>
      <c r="E525" s="169">
        <v>1222000</v>
      </c>
      <c r="F525" s="157">
        <f>SUM(F526:F527)</f>
        <v>344089.41</v>
      </c>
      <c r="G525" s="158">
        <f t="shared" si="7"/>
        <v>0.28157889525368246</v>
      </c>
    </row>
    <row r="526" spans="1:7" ht="12.75">
      <c r="A526" s="150"/>
      <c r="B526" s="150"/>
      <c r="C526" s="159">
        <v>3110</v>
      </c>
      <c r="D526" s="155" t="s">
        <v>126</v>
      </c>
      <c r="E526" s="169">
        <v>1195000</v>
      </c>
      <c r="F526" s="157">
        <v>331695.93</v>
      </c>
      <c r="G526" s="158">
        <f t="shared" si="7"/>
        <v>0.2775698158995816</v>
      </c>
    </row>
    <row r="527" spans="1:7" ht="12.75">
      <c r="A527" s="150"/>
      <c r="B527" s="150"/>
      <c r="C527" s="159">
        <v>4330</v>
      </c>
      <c r="D527" s="155" t="s">
        <v>227</v>
      </c>
      <c r="E527" s="156">
        <v>27000</v>
      </c>
      <c r="F527" s="157">
        <v>12393.48</v>
      </c>
      <c r="G527" s="158">
        <f t="shared" si="7"/>
        <v>0.45901777777777775</v>
      </c>
    </row>
    <row r="528" spans="1:7" ht="12.75">
      <c r="A528" s="150"/>
      <c r="B528" s="150"/>
      <c r="C528" s="150"/>
      <c r="D528" s="155" t="s">
        <v>228</v>
      </c>
      <c r="E528" s="161"/>
      <c r="F528" s="153"/>
      <c r="G528" s="158"/>
    </row>
    <row r="529" spans="1:7" ht="12.75">
      <c r="A529" s="150"/>
      <c r="B529" s="167">
        <v>85215</v>
      </c>
      <c r="C529" s="150"/>
      <c r="D529" s="155" t="s">
        <v>128</v>
      </c>
      <c r="E529" s="162">
        <v>200000</v>
      </c>
      <c r="F529" s="157">
        <f>SUM(F530)</f>
        <v>80872.19</v>
      </c>
      <c r="G529" s="158">
        <f t="shared" si="7"/>
        <v>0.40436095</v>
      </c>
    </row>
    <row r="530" spans="1:7" ht="12.75">
      <c r="A530" s="150"/>
      <c r="B530" s="150"/>
      <c r="C530" s="150"/>
      <c r="D530" s="155" t="s">
        <v>83</v>
      </c>
      <c r="E530" s="162">
        <v>200000</v>
      </c>
      <c r="F530" s="157">
        <f>SUM(F531)</f>
        <v>80872.19</v>
      </c>
      <c r="G530" s="158">
        <f aca="true" t="shared" si="8" ref="G530:G593">F530/E530</f>
        <v>0.40436095</v>
      </c>
    </row>
    <row r="531" spans="1:7" ht="12.75">
      <c r="A531" s="150"/>
      <c r="B531" s="150"/>
      <c r="C531" s="159">
        <v>3110</v>
      </c>
      <c r="D531" s="155" t="s">
        <v>126</v>
      </c>
      <c r="E531" s="162">
        <v>200000</v>
      </c>
      <c r="F531" s="157">
        <v>80872.19</v>
      </c>
      <c r="G531" s="158">
        <f t="shared" si="8"/>
        <v>0.40436095</v>
      </c>
    </row>
    <row r="532" spans="1:7" ht="12.75">
      <c r="A532" s="150"/>
      <c r="B532" s="167">
        <v>85219</v>
      </c>
      <c r="C532" s="150"/>
      <c r="D532" s="155" t="s">
        <v>59</v>
      </c>
      <c r="E532" s="162">
        <v>670428</v>
      </c>
      <c r="F532" s="157">
        <f>SUM(F533)</f>
        <v>345687.8100000001</v>
      </c>
      <c r="G532" s="158">
        <f t="shared" si="8"/>
        <v>0.5156225724462584</v>
      </c>
    </row>
    <row r="533" spans="1:7" ht="12.75">
      <c r="A533" s="150"/>
      <c r="B533" s="150"/>
      <c r="C533" s="150"/>
      <c r="D533" s="155" t="s">
        <v>83</v>
      </c>
      <c r="E533" s="162">
        <f>SUM(E534:E553)</f>
        <v>670428</v>
      </c>
      <c r="F533" s="162">
        <f>SUM(F534:F553)</f>
        <v>345687.8100000001</v>
      </c>
      <c r="G533" s="158">
        <f t="shared" si="8"/>
        <v>0.5156225724462584</v>
      </c>
    </row>
    <row r="534" spans="1:7" ht="12.75">
      <c r="A534" s="150"/>
      <c r="B534" s="150"/>
      <c r="C534" s="159">
        <v>3020</v>
      </c>
      <c r="D534" s="155" t="s">
        <v>218</v>
      </c>
      <c r="E534" s="163">
        <v>3750</v>
      </c>
      <c r="F534" s="157">
        <v>1306.73</v>
      </c>
      <c r="G534" s="158">
        <f t="shared" si="8"/>
        <v>0.34846133333333335</v>
      </c>
    </row>
    <row r="535" spans="1:7" ht="12.75">
      <c r="A535" s="150"/>
      <c r="B535" s="150"/>
      <c r="C535" s="159">
        <v>4010</v>
      </c>
      <c r="D535" s="155" t="s">
        <v>101</v>
      </c>
      <c r="E535" s="162">
        <v>492205</v>
      </c>
      <c r="F535" s="157">
        <v>232666.29</v>
      </c>
      <c r="G535" s="158">
        <f t="shared" si="8"/>
        <v>0.47270200424619824</v>
      </c>
    </row>
    <row r="536" spans="1:7" ht="12.75">
      <c r="A536" s="150"/>
      <c r="B536" s="150"/>
      <c r="C536" s="159">
        <v>4040</v>
      </c>
      <c r="D536" s="155" t="s">
        <v>106</v>
      </c>
      <c r="E536" s="171">
        <v>30300</v>
      </c>
      <c r="F536" s="157">
        <v>29002.77</v>
      </c>
      <c r="G536" s="158">
        <f t="shared" si="8"/>
        <v>0.9571871287128713</v>
      </c>
    </row>
    <row r="537" spans="1:7" ht="12.75">
      <c r="A537" s="150"/>
      <c r="B537" s="150"/>
      <c r="C537" s="159">
        <v>4110</v>
      </c>
      <c r="D537" s="155" t="s">
        <v>102</v>
      </c>
      <c r="E537" s="171">
        <v>71596</v>
      </c>
      <c r="F537" s="157">
        <v>39689.5</v>
      </c>
      <c r="G537" s="158">
        <f t="shared" si="8"/>
        <v>0.5543535951729147</v>
      </c>
    </row>
    <row r="538" spans="1:7" ht="12.75">
      <c r="A538" s="150"/>
      <c r="B538" s="150"/>
      <c r="C538" s="159">
        <v>4120</v>
      </c>
      <c r="D538" s="155" t="s">
        <v>103</v>
      </c>
      <c r="E538" s="171">
        <v>12147</v>
      </c>
      <c r="F538" s="157">
        <v>6297.88</v>
      </c>
      <c r="G538" s="158">
        <f t="shared" si="8"/>
        <v>0.51847205071211</v>
      </c>
    </row>
    <row r="539" spans="1:7" ht="12.75">
      <c r="A539" s="150"/>
      <c r="B539" s="150"/>
      <c r="C539" s="159">
        <v>4170</v>
      </c>
      <c r="D539" s="155" t="s">
        <v>108</v>
      </c>
      <c r="E539" s="177">
        <v>8200</v>
      </c>
      <c r="F539" s="157">
        <v>1930</v>
      </c>
      <c r="G539" s="158">
        <f t="shared" si="8"/>
        <v>0.23536585365853657</v>
      </c>
    </row>
    <row r="540" spans="1:7" ht="12.75">
      <c r="A540" s="150"/>
      <c r="B540" s="150"/>
      <c r="C540" s="159">
        <v>4210</v>
      </c>
      <c r="D540" s="155" t="s">
        <v>86</v>
      </c>
      <c r="E540" s="177">
        <v>9200</v>
      </c>
      <c r="F540" s="157">
        <v>6295.27</v>
      </c>
      <c r="G540" s="158">
        <f t="shared" si="8"/>
        <v>0.6842684782608696</v>
      </c>
    </row>
    <row r="541" spans="1:7" ht="12.75">
      <c r="A541" s="150"/>
      <c r="B541" s="150"/>
      <c r="C541" s="159">
        <v>4260</v>
      </c>
      <c r="D541" s="155" t="s">
        <v>92</v>
      </c>
      <c r="E541" s="177">
        <v>2600</v>
      </c>
      <c r="F541" s="157">
        <v>2011.7</v>
      </c>
      <c r="G541" s="158">
        <f t="shared" si="8"/>
        <v>0.7737307692307692</v>
      </c>
    </row>
    <row r="542" spans="1:7" ht="12.75">
      <c r="A542" s="150"/>
      <c r="B542" s="150"/>
      <c r="C542" s="159">
        <v>4270</v>
      </c>
      <c r="D542" s="155" t="s">
        <v>91</v>
      </c>
      <c r="E542" s="177">
        <v>1000</v>
      </c>
      <c r="F542" s="157">
        <v>331.01</v>
      </c>
      <c r="G542" s="158">
        <f t="shared" si="8"/>
        <v>0.33100999999999997</v>
      </c>
    </row>
    <row r="543" spans="1:7" ht="12.75">
      <c r="A543" s="150"/>
      <c r="B543" s="150"/>
      <c r="C543" s="159">
        <v>4280</v>
      </c>
      <c r="D543" s="155" t="s">
        <v>109</v>
      </c>
      <c r="E543" s="179">
        <v>630</v>
      </c>
      <c r="F543" s="157">
        <v>0</v>
      </c>
      <c r="G543" s="158">
        <f t="shared" si="8"/>
        <v>0</v>
      </c>
    </row>
    <row r="544" spans="1:7" ht="12.75">
      <c r="A544" s="150"/>
      <c r="B544" s="150"/>
      <c r="C544" s="159">
        <v>4300</v>
      </c>
      <c r="D544" s="155" t="s">
        <v>84</v>
      </c>
      <c r="E544" s="177">
        <v>6000</v>
      </c>
      <c r="F544" s="157">
        <v>4432.27</v>
      </c>
      <c r="G544" s="158">
        <f t="shared" si="8"/>
        <v>0.7387116666666668</v>
      </c>
    </row>
    <row r="545" spans="1:7" ht="12.75">
      <c r="A545" s="150"/>
      <c r="B545" s="150"/>
      <c r="C545" s="159">
        <v>4350</v>
      </c>
      <c r="D545" s="155" t="s">
        <v>211</v>
      </c>
      <c r="E545" s="179">
        <v>1600</v>
      </c>
      <c r="F545" s="157">
        <v>849.45</v>
      </c>
      <c r="G545" s="158">
        <f t="shared" si="8"/>
        <v>0.53090625</v>
      </c>
    </row>
    <row r="546" spans="1:7" ht="12.75">
      <c r="A546" s="150"/>
      <c r="B546" s="150"/>
      <c r="C546" s="159">
        <v>4370</v>
      </c>
      <c r="D546" s="155" t="s">
        <v>210</v>
      </c>
      <c r="E546" s="177">
        <v>3500</v>
      </c>
      <c r="F546" s="157">
        <v>1715</v>
      </c>
      <c r="G546" s="158">
        <f>F546/E546</f>
        <v>0.49</v>
      </c>
    </row>
    <row r="547" spans="1:7" ht="12.75">
      <c r="A547" s="150"/>
      <c r="B547" s="150"/>
      <c r="C547" s="159">
        <v>4410</v>
      </c>
      <c r="D547" s="155" t="s">
        <v>93</v>
      </c>
      <c r="E547" s="177">
        <v>3600</v>
      </c>
      <c r="F547" s="157">
        <v>1218.76</v>
      </c>
      <c r="G547" s="158">
        <f t="shared" si="8"/>
        <v>0.3385444444444444</v>
      </c>
    </row>
    <row r="548" spans="1:7" ht="12.75">
      <c r="A548" s="150"/>
      <c r="B548" s="150"/>
      <c r="C548" s="159">
        <v>4430</v>
      </c>
      <c r="D548" s="155" t="s">
        <v>94</v>
      </c>
      <c r="E548" s="177">
        <v>1200</v>
      </c>
      <c r="F548" s="157">
        <v>0</v>
      </c>
      <c r="G548" s="158">
        <f t="shared" si="8"/>
        <v>0</v>
      </c>
    </row>
    <row r="549" spans="1:7" ht="12.75">
      <c r="A549" s="150"/>
      <c r="B549" s="150"/>
      <c r="C549" s="159">
        <v>4440</v>
      </c>
      <c r="D549" s="155" t="s">
        <v>112</v>
      </c>
      <c r="E549" s="171">
        <v>17200</v>
      </c>
      <c r="F549" s="157">
        <v>15043.5</v>
      </c>
      <c r="G549" s="158">
        <f t="shared" si="8"/>
        <v>0.8746220930232558</v>
      </c>
    </row>
    <row r="550" spans="1:7" ht="12.75">
      <c r="A550" s="150"/>
      <c r="B550" s="150"/>
      <c r="C550" s="159">
        <v>4700</v>
      </c>
      <c r="D550" s="155" t="s">
        <v>332</v>
      </c>
      <c r="E550" s="177">
        <v>1600</v>
      </c>
      <c r="F550" s="157">
        <v>0</v>
      </c>
      <c r="G550" s="158">
        <f t="shared" si="8"/>
        <v>0</v>
      </c>
    </row>
    <row r="551" spans="1:7" ht="12.75">
      <c r="A551" s="150"/>
      <c r="B551" s="150"/>
      <c r="C551" s="159">
        <v>4740</v>
      </c>
      <c r="D551" s="155" t="s">
        <v>245</v>
      </c>
      <c r="E551" s="179">
        <v>500</v>
      </c>
      <c r="F551" s="157">
        <v>115.29</v>
      </c>
      <c r="G551" s="158">
        <f t="shared" si="8"/>
        <v>0.23058</v>
      </c>
    </row>
    <row r="552" spans="1:7" ht="12.75">
      <c r="A552" s="150"/>
      <c r="B552" s="150"/>
      <c r="C552" s="150"/>
      <c r="D552" s="155" t="s">
        <v>246</v>
      </c>
      <c r="E552" s="161"/>
      <c r="F552" s="157"/>
      <c r="G552" s="158"/>
    </row>
    <row r="553" spans="1:7" ht="12.75">
      <c r="A553" s="150"/>
      <c r="B553" s="150"/>
      <c r="C553" s="159">
        <v>4750</v>
      </c>
      <c r="D553" s="155" t="s">
        <v>247</v>
      </c>
      <c r="E553" s="177">
        <v>3600</v>
      </c>
      <c r="F553" s="157">
        <v>2782.39</v>
      </c>
      <c r="G553" s="158">
        <f t="shared" si="8"/>
        <v>0.772886111111111</v>
      </c>
    </row>
    <row r="554" spans="1:7" ht="12.75">
      <c r="A554" s="150"/>
      <c r="B554" s="167">
        <v>85228</v>
      </c>
      <c r="C554" s="150"/>
      <c r="D554" s="155" t="s">
        <v>60</v>
      </c>
      <c r="E554" s="156">
        <v>22572</v>
      </c>
      <c r="F554" s="157">
        <f>SUM(F555)</f>
        <v>10147.359999999999</v>
      </c>
      <c r="G554" s="158">
        <f t="shared" si="8"/>
        <v>0.44955520113414843</v>
      </c>
    </row>
    <row r="555" spans="1:7" ht="12.75">
      <c r="A555" s="150"/>
      <c r="B555" s="150"/>
      <c r="C555" s="150"/>
      <c r="D555" s="155" t="s">
        <v>83</v>
      </c>
      <c r="E555" s="156">
        <v>22572</v>
      </c>
      <c r="F555" s="157">
        <f>SUM(F556:F561)</f>
        <v>10147.359999999999</v>
      </c>
      <c r="G555" s="158">
        <f t="shared" si="8"/>
        <v>0.44955520113414843</v>
      </c>
    </row>
    <row r="556" spans="1:7" ht="12.75">
      <c r="A556" s="150"/>
      <c r="B556" s="150"/>
      <c r="C556" s="159">
        <v>2830</v>
      </c>
      <c r="D556" s="155" t="s">
        <v>225</v>
      </c>
      <c r="E556" s="156">
        <v>20000</v>
      </c>
      <c r="F556" s="157">
        <v>10000</v>
      </c>
      <c r="G556" s="158">
        <f t="shared" si="8"/>
        <v>0.5</v>
      </c>
    </row>
    <row r="557" spans="1:7" ht="12.75">
      <c r="A557" s="150"/>
      <c r="B557" s="150"/>
      <c r="C557" s="150"/>
      <c r="D557" s="155" t="s">
        <v>251</v>
      </c>
      <c r="E557" s="161"/>
      <c r="F557" s="157"/>
      <c r="G557" s="158"/>
    </row>
    <row r="558" spans="1:7" ht="12.75">
      <c r="A558" s="160"/>
      <c r="B558" s="160"/>
      <c r="C558" s="160"/>
      <c r="D558" s="155" t="s">
        <v>198</v>
      </c>
      <c r="E558" s="173"/>
      <c r="F558" s="157"/>
      <c r="G558" s="158"/>
    </row>
    <row r="559" spans="1:7" ht="12.75">
      <c r="A559" s="150"/>
      <c r="B559" s="150"/>
      <c r="C559" s="159">
        <v>4110</v>
      </c>
      <c r="D559" s="155" t="s">
        <v>102</v>
      </c>
      <c r="E559" s="164">
        <v>318</v>
      </c>
      <c r="F559" s="157">
        <v>19.3</v>
      </c>
      <c r="G559" s="158">
        <f t="shared" si="8"/>
        <v>0.06069182389937107</v>
      </c>
    </row>
    <row r="560" spans="1:7" ht="12.75">
      <c r="A560" s="150"/>
      <c r="B560" s="150"/>
      <c r="C560" s="159">
        <v>4120</v>
      </c>
      <c r="D560" s="155" t="s">
        <v>103</v>
      </c>
      <c r="E560" s="165">
        <v>54</v>
      </c>
      <c r="F560" s="157">
        <v>3.06</v>
      </c>
      <c r="G560" s="158">
        <f t="shared" si="8"/>
        <v>0.05666666666666667</v>
      </c>
    </row>
    <row r="561" spans="1:7" ht="12.75">
      <c r="A561" s="150"/>
      <c r="B561" s="150"/>
      <c r="C561" s="159">
        <v>4170</v>
      </c>
      <c r="D561" s="155" t="s">
        <v>108</v>
      </c>
      <c r="E561" s="163">
        <v>2200</v>
      </c>
      <c r="F561" s="157">
        <v>125</v>
      </c>
      <c r="G561" s="158">
        <f t="shared" si="8"/>
        <v>0.056818181818181816</v>
      </c>
    </row>
    <row r="562" spans="1:7" ht="12.75">
      <c r="A562" s="150"/>
      <c r="B562" s="167">
        <v>85295</v>
      </c>
      <c r="C562" s="150"/>
      <c r="D562" s="155" t="s">
        <v>36</v>
      </c>
      <c r="E562" s="162">
        <v>167621</v>
      </c>
      <c r="F562" s="157">
        <f>SUM(F563)</f>
        <v>56107.64</v>
      </c>
      <c r="G562" s="158">
        <f t="shared" si="8"/>
        <v>0.3347291807112474</v>
      </c>
    </row>
    <row r="563" spans="1:7" ht="12.75">
      <c r="A563" s="150"/>
      <c r="B563" s="150"/>
      <c r="C563" s="150"/>
      <c r="D563" s="155" t="s">
        <v>83</v>
      </c>
      <c r="E563" s="162">
        <v>167621</v>
      </c>
      <c r="F563" s="157">
        <f>SUM(F564)</f>
        <v>56107.64</v>
      </c>
      <c r="G563" s="158">
        <f t="shared" si="8"/>
        <v>0.3347291807112474</v>
      </c>
    </row>
    <row r="564" spans="1:7" ht="12.75">
      <c r="A564" s="150"/>
      <c r="B564" s="150"/>
      <c r="C564" s="159">
        <v>3110</v>
      </c>
      <c r="D564" s="155" t="s">
        <v>126</v>
      </c>
      <c r="E564" s="162">
        <v>167621</v>
      </c>
      <c r="F564" s="157">
        <v>56107.64</v>
      </c>
      <c r="G564" s="158">
        <f t="shared" si="8"/>
        <v>0.3347291807112474</v>
      </c>
    </row>
    <row r="565" spans="1:7" ht="12.75">
      <c r="A565" s="166">
        <v>853</v>
      </c>
      <c r="B565" s="150"/>
      <c r="C565" s="150"/>
      <c r="D565" s="151" t="s">
        <v>252</v>
      </c>
      <c r="E565" s="174">
        <v>15000</v>
      </c>
      <c r="F565" s="153">
        <f>SUM(F566)</f>
        <v>5490.5</v>
      </c>
      <c r="G565" s="147">
        <f t="shared" si="8"/>
        <v>0.3660333333333333</v>
      </c>
    </row>
    <row r="566" spans="1:7" ht="12.75">
      <c r="A566" s="150"/>
      <c r="B566" s="167">
        <v>85395</v>
      </c>
      <c r="C566" s="150"/>
      <c r="D566" s="155" t="s">
        <v>36</v>
      </c>
      <c r="E566" s="156">
        <v>15000</v>
      </c>
      <c r="F566" s="157">
        <f>SUM(F567)</f>
        <v>5490.5</v>
      </c>
      <c r="G566" s="158">
        <f t="shared" si="8"/>
        <v>0.3660333333333333</v>
      </c>
    </row>
    <row r="567" spans="1:7" ht="12.75">
      <c r="A567" s="150"/>
      <c r="B567" s="150"/>
      <c r="C567" s="150"/>
      <c r="D567" s="155" t="s">
        <v>83</v>
      </c>
      <c r="E567" s="156">
        <v>15000</v>
      </c>
      <c r="F567" s="157">
        <f>SUM(F568)</f>
        <v>5490.5</v>
      </c>
      <c r="G567" s="158">
        <f t="shared" si="8"/>
        <v>0.3660333333333333</v>
      </c>
    </row>
    <row r="568" spans="1:7" ht="12.75">
      <c r="A568" s="150"/>
      <c r="B568" s="150"/>
      <c r="C568" s="159">
        <v>3110</v>
      </c>
      <c r="D568" s="155" t="s">
        <v>126</v>
      </c>
      <c r="E568" s="156">
        <v>15000</v>
      </c>
      <c r="F568" s="157">
        <v>5490.5</v>
      </c>
      <c r="G568" s="158">
        <f t="shared" si="8"/>
        <v>0.3660333333333333</v>
      </c>
    </row>
    <row r="569" spans="1:7" ht="12.75">
      <c r="A569" s="150"/>
      <c r="B569" s="150"/>
      <c r="C569" s="160"/>
      <c r="D569" s="155" t="s">
        <v>168</v>
      </c>
      <c r="E569" s="161"/>
      <c r="F569" s="157"/>
      <c r="G569" s="158"/>
    </row>
    <row r="570" spans="1:7" ht="12.75">
      <c r="A570" s="150"/>
      <c r="B570" s="150"/>
      <c r="C570" s="150"/>
      <c r="D570" s="155" t="s">
        <v>375</v>
      </c>
      <c r="E570" s="156">
        <v>15000</v>
      </c>
      <c r="F570" s="157">
        <v>5490.5</v>
      </c>
      <c r="G570" s="158">
        <f t="shared" si="8"/>
        <v>0.3660333333333333</v>
      </c>
    </row>
    <row r="571" spans="1:7" ht="12.75">
      <c r="A571" s="166">
        <v>854</v>
      </c>
      <c r="B571" s="150"/>
      <c r="C571" s="150"/>
      <c r="D571" s="151" t="s">
        <v>129</v>
      </c>
      <c r="E571" s="152">
        <v>279172</v>
      </c>
      <c r="F571" s="153">
        <f>SUM(F572)</f>
        <v>182420.8</v>
      </c>
      <c r="G571" s="147">
        <f t="shared" si="8"/>
        <v>0.653435158253693</v>
      </c>
    </row>
    <row r="572" spans="1:7" ht="12.75">
      <c r="A572" s="150"/>
      <c r="B572" s="167">
        <v>85415</v>
      </c>
      <c r="C572" s="150"/>
      <c r="D572" s="155" t="s">
        <v>130</v>
      </c>
      <c r="E572" s="162">
        <v>279172</v>
      </c>
      <c r="F572" s="157">
        <f>SUM(F573)</f>
        <v>182420.8</v>
      </c>
      <c r="G572" s="158">
        <f t="shared" si="8"/>
        <v>0.653435158253693</v>
      </c>
    </row>
    <row r="573" spans="1:7" ht="12.75">
      <c r="A573" s="150"/>
      <c r="B573" s="150"/>
      <c r="C573" s="150"/>
      <c r="D573" s="155" t="s">
        <v>83</v>
      </c>
      <c r="E573" s="162">
        <v>279172</v>
      </c>
      <c r="F573" s="157">
        <f>SUM(F574,F575,F579)</f>
        <v>182420.8</v>
      </c>
      <c r="G573" s="158">
        <f t="shared" si="8"/>
        <v>0.653435158253693</v>
      </c>
    </row>
    <row r="574" spans="1:7" ht="12.75">
      <c r="A574" s="150"/>
      <c r="B574" s="150"/>
      <c r="C574" s="159">
        <v>3240</v>
      </c>
      <c r="D574" s="155" t="s">
        <v>253</v>
      </c>
      <c r="E574" s="162">
        <v>245672</v>
      </c>
      <c r="F574" s="157">
        <v>152420.8</v>
      </c>
      <c r="G574" s="158">
        <f t="shared" si="8"/>
        <v>0.620423979940734</v>
      </c>
    </row>
    <row r="575" spans="1:7" ht="12.75">
      <c r="A575" s="150"/>
      <c r="B575" s="150"/>
      <c r="C575" s="159">
        <v>3250</v>
      </c>
      <c r="D575" s="155" t="s">
        <v>131</v>
      </c>
      <c r="E575" s="156">
        <v>15000</v>
      </c>
      <c r="F575" s="157">
        <v>15000</v>
      </c>
      <c r="G575" s="158">
        <f t="shared" si="8"/>
        <v>1</v>
      </c>
    </row>
    <row r="576" spans="1:7" ht="12.75">
      <c r="A576" s="150"/>
      <c r="B576" s="150"/>
      <c r="C576" s="160"/>
      <c r="D576" s="155" t="s">
        <v>168</v>
      </c>
      <c r="E576" s="161"/>
      <c r="F576" s="157"/>
      <c r="G576" s="158"/>
    </row>
    <row r="577" spans="1:7" ht="12.75">
      <c r="A577" s="150"/>
      <c r="B577" s="150"/>
      <c r="C577" s="160"/>
      <c r="D577" s="155" t="s">
        <v>376</v>
      </c>
      <c r="E577" s="156">
        <v>15000</v>
      </c>
      <c r="F577" s="157">
        <v>15000</v>
      </c>
      <c r="G577" s="158">
        <f t="shared" si="8"/>
        <v>1</v>
      </c>
    </row>
    <row r="578" spans="1:7" ht="12.75">
      <c r="A578" s="150"/>
      <c r="B578" s="150"/>
      <c r="C578" s="150"/>
      <c r="D578" s="155" t="s">
        <v>377</v>
      </c>
      <c r="E578" s="161"/>
      <c r="F578" s="157"/>
      <c r="G578" s="158"/>
    </row>
    <row r="579" spans="1:7" ht="12.75">
      <c r="A579" s="150"/>
      <c r="B579" s="150"/>
      <c r="C579" s="159">
        <v>3260</v>
      </c>
      <c r="D579" s="155" t="s">
        <v>378</v>
      </c>
      <c r="E579" s="156">
        <v>18500</v>
      </c>
      <c r="F579" s="157">
        <v>15000</v>
      </c>
      <c r="G579" s="158">
        <f t="shared" si="8"/>
        <v>0.8108108108108109</v>
      </c>
    </row>
    <row r="580" spans="1:7" ht="12.75">
      <c r="A580" s="166">
        <v>900</v>
      </c>
      <c r="B580" s="150"/>
      <c r="C580" s="150"/>
      <c r="D580" s="151" t="s">
        <v>61</v>
      </c>
      <c r="E580" s="152">
        <v>885883</v>
      </c>
      <c r="F580" s="153">
        <f>SUM(F581,F586,F596,F603,F609,F617,F628)</f>
        <v>456954.35000000003</v>
      </c>
      <c r="G580" s="147">
        <f t="shared" si="8"/>
        <v>0.5158179466137176</v>
      </c>
    </row>
    <row r="581" spans="1:7" ht="12.75">
      <c r="A581" s="150"/>
      <c r="B581" s="167">
        <v>90001</v>
      </c>
      <c r="C581" s="150"/>
      <c r="D581" s="155" t="s">
        <v>132</v>
      </c>
      <c r="E581" s="156">
        <v>10000</v>
      </c>
      <c r="F581" s="157">
        <f>SUM(F582)</f>
        <v>286.59</v>
      </c>
      <c r="G581" s="158">
        <f t="shared" si="8"/>
        <v>0.028658999999999997</v>
      </c>
    </row>
    <row r="582" spans="1:7" ht="12.75">
      <c r="A582" s="150"/>
      <c r="B582" s="150"/>
      <c r="C582" s="150"/>
      <c r="D582" s="155" t="s">
        <v>83</v>
      </c>
      <c r="E582" s="156">
        <v>10000</v>
      </c>
      <c r="F582" s="157">
        <f>SUM(F583)</f>
        <v>286.59</v>
      </c>
      <c r="G582" s="158">
        <f t="shared" si="8"/>
        <v>0.028658999999999997</v>
      </c>
    </row>
    <row r="583" spans="1:7" ht="12.75">
      <c r="A583" s="150"/>
      <c r="B583" s="150"/>
      <c r="C583" s="159">
        <v>4300</v>
      </c>
      <c r="D583" s="155" t="s">
        <v>84</v>
      </c>
      <c r="E583" s="156">
        <v>10000</v>
      </c>
      <c r="F583" s="157">
        <v>286.59</v>
      </c>
      <c r="G583" s="158">
        <f t="shared" si="8"/>
        <v>0.028658999999999997</v>
      </c>
    </row>
    <row r="584" spans="1:7" ht="12.75">
      <c r="A584" s="150"/>
      <c r="B584" s="150"/>
      <c r="C584" s="160"/>
      <c r="D584" s="155" t="s">
        <v>168</v>
      </c>
      <c r="E584" s="161"/>
      <c r="F584" s="157"/>
      <c r="G584" s="158"/>
    </row>
    <row r="585" spans="1:7" ht="12.75">
      <c r="A585" s="150"/>
      <c r="B585" s="150"/>
      <c r="C585" s="150"/>
      <c r="D585" s="155" t="s">
        <v>379</v>
      </c>
      <c r="E585" s="156">
        <v>10000</v>
      </c>
      <c r="F585" s="157">
        <v>286.59</v>
      </c>
      <c r="G585" s="158">
        <f t="shared" si="8"/>
        <v>0.028658999999999997</v>
      </c>
    </row>
    <row r="586" spans="1:7" ht="12.75">
      <c r="A586" s="150"/>
      <c r="B586" s="167">
        <v>90002</v>
      </c>
      <c r="C586" s="150"/>
      <c r="D586" s="155" t="s">
        <v>134</v>
      </c>
      <c r="E586" s="156">
        <v>76600</v>
      </c>
      <c r="F586" s="157">
        <f>SUM(F587)</f>
        <v>33798.66</v>
      </c>
      <c r="G586" s="158">
        <f t="shared" si="8"/>
        <v>0.441235770234987</v>
      </c>
    </row>
    <row r="587" spans="1:7" ht="12.75">
      <c r="A587" s="150"/>
      <c r="B587" s="150"/>
      <c r="C587" s="150"/>
      <c r="D587" s="155" t="s">
        <v>83</v>
      </c>
      <c r="E587" s="156">
        <v>76600</v>
      </c>
      <c r="F587" s="157">
        <f>SUM(F588,F591)</f>
        <v>33798.66</v>
      </c>
      <c r="G587" s="158">
        <f t="shared" si="8"/>
        <v>0.441235770234987</v>
      </c>
    </row>
    <row r="588" spans="1:7" ht="12.75">
      <c r="A588" s="150"/>
      <c r="B588" s="150"/>
      <c r="C588" s="159">
        <v>4210</v>
      </c>
      <c r="D588" s="155" t="s">
        <v>86</v>
      </c>
      <c r="E588" s="163">
        <v>1600</v>
      </c>
      <c r="F588" s="157">
        <v>1599.91</v>
      </c>
      <c r="G588" s="158">
        <f t="shared" si="8"/>
        <v>0.99994375</v>
      </c>
    </row>
    <row r="589" spans="1:7" ht="12.75">
      <c r="A589" s="150"/>
      <c r="B589" s="150"/>
      <c r="C589" s="160"/>
      <c r="D589" s="155" t="s">
        <v>168</v>
      </c>
      <c r="E589" s="161"/>
      <c r="F589" s="157"/>
      <c r="G589" s="158"/>
    </row>
    <row r="590" spans="1:7" ht="12.75">
      <c r="A590" s="150"/>
      <c r="B590" s="150"/>
      <c r="C590" s="150"/>
      <c r="D590" s="155" t="s">
        <v>380</v>
      </c>
      <c r="E590" s="163">
        <v>1600</v>
      </c>
      <c r="F590" s="157">
        <v>1599.91</v>
      </c>
      <c r="G590" s="158">
        <f t="shared" si="8"/>
        <v>0.99994375</v>
      </c>
    </row>
    <row r="591" spans="1:7" ht="12.75">
      <c r="A591" s="150"/>
      <c r="B591" s="150"/>
      <c r="C591" s="159">
        <v>4300</v>
      </c>
      <c r="D591" s="155" t="s">
        <v>84</v>
      </c>
      <c r="E591" s="156">
        <v>75000</v>
      </c>
      <c r="F591" s="157">
        <v>32198.75</v>
      </c>
      <c r="G591" s="158">
        <f t="shared" si="8"/>
        <v>0.4293166666666667</v>
      </c>
    </row>
    <row r="592" spans="1:7" ht="12.75">
      <c r="A592" s="150"/>
      <c r="B592" s="150"/>
      <c r="C592" s="160"/>
      <c r="D592" s="155" t="s">
        <v>168</v>
      </c>
      <c r="E592" s="161"/>
      <c r="F592" s="157"/>
      <c r="G592" s="158"/>
    </row>
    <row r="593" spans="1:7" ht="12.75">
      <c r="A593" s="150"/>
      <c r="B593" s="150"/>
      <c r="C593" s="160"/>
      <c r="D593" s="155" t="s">
        <v>381</v>
      </c>
      <c r="E593" s="156">
        <v>60000</v>
      </c>
      <c r="F593" s="157">
        <v>26007.9</v>
      </c>
      <c r="G593" s="158">
        <f t="shared" si="8"/>
        <v>0.43346500000000004</v>
      </c>
    </row>
    <row r="594" spans="1:7" ht="12.75">
      <c r="A594" s="150"/>
      <c r="B594" s="150"/>
      <c r="C594" s="160"/>
      <c r="D594" s="155" t="s">
        <v>382</v>
      </c>
      <c r="E594" s="163">
        <v>5000</v>
      </c>
      <c r="F594" s="157">
        <v>6190.85</v>
      </c>
      <c r="G594" s="158">
        <f>F594/E594</f>
        <v>1.23817</v>
      </c>
    </row>
    <row r="595" spans="1:7" ht="12.75">
      <c r="A595" s="150"/>
      <c r="B595" s="150"/>
      <c r="C595" s="150"/>
      <c r="D595" s="155" t="s">
        <v>383</v>
      </c>
      <c r="E595" s="156">
        <v>10000</v>
      </c>
      <c r="F595" s="157">
        <v>0</v>
      </c>
      <c r="G595" s="158">
        <v>0</v>
      </c>
    </row>
    <row r="596" spans="1:7" ht="12.75">
      <c r="A596" s="150"/>
      <c r="B596" s="167">
        <v>90003</v>
      </c>
      <c r="C596" s="150"/>
      <c r="D596" s="155" t="s">
        <v>135</v>
      </c>
      <c r="E596" s="162">
        <v>300800</v>
      </c>
      <c r="F596" s="157">
        <f>SUM(F597)</f>
        <v>165714.01</v>
      </c>
      <c r="G596" s="158">
        <f aca="true" t="shared" si="9" ref="G596:G656">F596/E596</f>
        <v>0.5509109375000001</v>
      </c>
    </row>
    <row r="597" spans="1:7" ht="12.75">
      <c r="A597" s="150"/>
      <c r="B597" s="150"/>
      <c r="C597" s="150"/>
      <c r="D597" s="155" t="s">
        <v>83</v>
      </c>
      <c r="E597" s="162">
        <v>300800</v>
      </c>
      <c r="F597" s="157">
        <f>SUM(F598)</f>
        <v>165714.01</v>
      </c>
      <c r="G597" s="158">
        <f t="shared" si="9"/>
        <v>0.5509109375000001</v>
      </c>
    </row>
    <row r="598" spans="1:7" ht="12.75">
      <c r="A598" s="150"/>
      <c r="B598" s="150"/>
      <c r="C598" s="159">
        <v>4300</v>
      </c>
      <c r="D598" s="155" t="s">
        <v>84</v>
      </c>
      <c r="E598" s="162">
        <v>300800</v>
      </c>
      <c r="F598" s="157">
        <v>165714.01</v>
      </c>
      <c r="G598" s="158">
        <f t="shared" si="9"/>
        <v>0.5509109375000001</v>
      </c>
    </row>
    <row r="599" spans="1:7" ht="12.75">
      <c r="A599" s="150"/>
      <c r="B599" s="150"/>
      <c r="C599" s="160"/>
      <c r="D599" s="155" t="s">
        <v>168</v>
      </c>
      <c r="E599" s="161"/>
      <c r="F599" s="157"/>
      <c r="G599" s="158"/>
    </row>
    <row r="600" spans="1:8" ht="12.75">
      <c r="A600" s="150"/>
      <c r="B600" s="150"/>
      <c r="C600" s="160"/>
      <c r="D600" s="155" t="s">
        <v>384</v>
      </c>
      <c r="E600" s="156">
        <v>80800</v>
      </c>
      <c r="F600" s="157">
        <v>80800</v>
      </c>
      <c r="G600" s="158">
        <f t="shared" si="9"/>
        <v>1</v>
      </c>
      <c r="H600" s="170"/>
    </row>
    <row r="601" spans="1:7" ht="12.75">
      <c r="A601" s="150"/>
      <c r="B601" s="150"/>
      <c r="C601" s="160"/>
      <c r="D601" s="155" t="s">
        <v>231</v>
      </c>
      <c r="E601" s="162">
        <v>120000</v>
      </c>
      <c r="F601" s="157">
        <v>71448.92</v>
      </c>
      <c r="G601" s="158">
        <f t="shared" si="9"/>
        <v>0.5954076666666667</v>
      </c>
    </row>
    <row r="602" spans="1:7" ht="12.75">
      <c r="A602" s="150"/>
      <c r="B602" s="150"/>
      <c r="C602" s="150"/>
      <c r="D602" s="155" t="s">
        <v>232</v>
      </c>
      <c r="E602" s="162">
        <v>100000</v>
      </c>
      <c r="F602" s="157">
        <v>13465.09</v>
      </c>
      <c r="G602" s="158">
        <f t="shared" si="9"/>
        <v>0.1346509</v>
      </c>
    </row>
    <row r="603" spans="1:7" ht="12.75">
      <c r="A603" s="150"/>
      <c r="B603" s="167">
        <v>90004</v>
      </c>
      <c r="C603" s="150"/>
      <c r="D603" s="155" t="s">
        <v>136</v>
      </c>
      <c r="E603" s="156">
        <v>68000</v>
      </c>
      <c r="F603" s="157">
        <f>SUM(F604)</f>
        <v>14503.1</v>
      </c>
      <c r="G603" s="158">
        <f t="shared" si="9"/>
        <v>0.21328088235294118</v>
      </c>
    </row>
    <row r="604" spans="1:7" ht="12.75">
      <c r="A604" s="150"/>
      <c r="B604" s="150"/>
      <c r="C604" s="150"/>
      <c r="D604" s="155" t="s">
        <v>83</v>
      </c>
      <c r="E604" s="156">
        <v>68000</v>
      </c>
      <c r="F604" s="157">
        <f>SUM(F605)</f>
        <v>14503.1</v>
      </c>
      <c r="G604" s="158">
        <f t="shared" si="9"/>
        <v>0.21328088235294118</v>
      </c>
    </row>
    <row r="605" spans="1:7" ht="12.75">
      <c r="A605" s="150"/>
      <c r="B605" s="150"/>
      <c r="C605" s="159">
        <v>4300</v>
      </c>
      <c r="D605" s="155" t="s">
        <v>84</v>
      </c>
      <c r="E605" s="156">
        <v>68000</v>
      </c>
      <c r="F605" s="157">
        <v>14503.1</v>
      </c>
      <c r="G605" s="158">
        <f t="shared" si="9"/>
        <v>0.21328088235294118</v>
      </c>
    </row>
    <row r="606" spans="1:7" ht="12.75">
      <c r="A606" s="150"/>
      <c r="B606" s="150"/>
      <c r="C606" s="160"/>
      <c r="D606" s="155" t="s">
        <v>168</v>
      </c>
      <c r="E606" s="161"/>
      <c r="F606" s="157"/>
      <c r="G606" s="158"/>
    </row>
    <row r="607" spans="1:7" ht="12.75">
      <c r="A607" s="150"/>
      <c r="B607" s="150"/>
      <c r="C607" s="160"/>
      <c r="D607" s="155" t="s">
        <v>385</v>
      </c>
      <c r="E607" s="156">
        <v>63000</v>
      </c>
      <c r="F607" s="157">
        <v>14503.1</v>
      </c>
      <c r="G607" s="158">
        <f t="shared" si="9"/>
        <v>0.2302079365079365</v>
      </c>
    </row>
    <row r="608" spans="1:7" ht="12.75">
      <c r="A608" s="150"/>
      <c r="B608" s="150"/>
      <c r="C608" s="150"/>
      <c r="D608" s="155" t="s">
        <v>386</v>
      </c>
      <c r="E608" s="163">
        <v>5000</v>
      </c>
      <c r="F608" s="157">
        <v>0</v>
      </c>
      <c r="G608" s="158">
        <v>0</v>
      </c>
    </row>
    <row r="609" spans="1:7" ht="12.75">
      <c r="A609" s="150"/>
      <c r="B609" s="167">
        <v>90013</v>
      </c>
      <c r="C609" s="150"/>
      <c r="D609" s="155" t="s">
        <v>137</v>
      </c>
      <c r="E609" s="156">
        <v>12100</v>
      </c>
      <c r="F609" s="157">
        <v>6270.12</v>
      </c>
      <c r="G609" s="158">
        <f t="shared" si="9"/>
        <v>0.5181917355371901</v>
      </c>
    </row>
    <row r="610" spans="1:7" ht="12.75">
      <c r="A610" s="150"/>
      <c r="B610" s="150"/>
      <c r="C610" s="150"/>
      <c r="D610" s="155" t="s">
        <v>83</v>
      </c>
      <c r="E610" s="156">
        <v>12100</v>
      </c>
      <c r="F610" s="157">
        <v>6270.12</v>
      </c>
      <c r="G610" s="158">
        <f t="shared" si="9"/>
        <v>0.5181917355371901</v>
      </c>
    </row>
    <row r="611" spans="1:7" ht="12.75">
      <c r="A611" s="150"/>
      <c r="B611" s="150"/>
      <c r="C611" s="159">
        <v>2900</v>
      </c>
      <c r="D611" s="155" t="s">
        <v>364</v>
      </c>
      <c r="E611" s="156">
        <v>12100</v>
      </c>
      <c r="F611" s="157">
        <v>6270.12</v>
      </c>
      <c r="G611" s="158">
        <f t="shared" si="9"/>
        <v>0.5181917355371901</v>
      </c>
    </row>
    <row r="612" spans="1:7" ht="12.75">
      <c r="A612" s="150"/>
      <c r="B612" s="150"/>
      <c r="C612" s="160"/>
      <c r="D612" s="155" t="s">
        <v>365</v>
      </c>
      <c r="E612" s="161"/>
      <c r="F612" s="157"/>
      <c r="G612" s="158"/>
    </row>
    <row r="613" spans="1:7" ht="12.75">
      <c r="A613" s="150"/>
      <c r="B613" s="150"/>
      <c r="C613" s="160"/>
      <c r="D613" s="155" t="s">
        <v>366</v>
      </c>
      <c r="E613" s="161"/>
      <c r="F613" s="157"/>
      <c r="G613" s="158"/>
    </row>
    <row r="614" spans="1:7" ht="12.75">
      <c r="A614" s="150"/>
      <c r="B614" s="150"/>
      <c r="C614" s="150"/>
      <c r="D614" s="155" t="s">
        <v>168</v>
      </c>
      <c r="E614" s="161"/>
      <c r="F614" s="157"/>
      <c r="G614" s="158"/>
    </row>
    <row r="615" spans="1:7" ht="12.75">
      <c r="A615" s="160"/>
      <c r="B615" s="160"/>
      <c r="C615" s="160"/>
      <c r="D615" s="155" t="s">
        <v>387</v>
      </c>
      <c r="E615" s="156">
        <v>12100</v>
      </c>
      <c r="F615" s="157">
        <v>6270.12</v>
      </c>
      <c r="G615" s="158">
        <f t="shared" si="9"/>
        <v>0.5181917355371901</v>
      </c>
    </row>
    <row r="616" spans="1:7" ht="12.75">
      <c r="A616" s="160"/>
      <c r="B616" s="160"/>
      <c r="C616" s="160"/>
      <c r="D616" s="155" t="s">
        <v>388</v>
      </c>
      <c r="E616" s="161"/>
      <c r="F616" s="157"/>
      <c r="G616" s="158"/>
    </row>
    <row r="617" spans="1:7" ht="12.75">
      <c r="A617" s="150"/>
      <c r="B617" s="167">
        <v>90015</v>
      </c>
      <c r="C617" s="150"/>
      <c r="D617" s="155" t="s">
        <v>138</v>
      </c>
      <c r="E617" s="162">
        <v>394000</v>
      </c>
      <c r="F617" s="157">
        <f>SUM(F618,F624)</f>
        <v>216426.8</v>
      </c>
      <c r="G617" s="158">
        <f t="shared" si="9"/>
        <v>0.5493065989847715</v>
      </c>
    </row>
    <row r="618" spans="1:7" ht="12.75">
      <c r="A618" s="150"/>
      <c r="B618" s="150"/>
      <c r="C618" s="150"/>
      <c r="D618" s="155" t="s">
        <v>83</v>
      </c>
      <c r="E618" s="162">
        <v>382000</v>
      </c>
      <c r="F618" s="157">
        <f>SUM(F619,F620,F621)</f>
        <v>216426.8</v>
      </c>
      <c r="G618" s="158">
        <f t="shared" si="9"/>
        <v>0.5665623036649214</v>
      </c>
    </row>
    <row r="619" spans="1:7" ht="12.75">
      <c r="A619" s="150"/>
      <c r="B619" s="150"/>
      <c r="C619" s="159">
        <v>4260</v>
      </c>
      <c r="D619" s="155" t="s">
        <v>92</v>
      </c>
      <c r="E619" s="162">
        <v>180000</v>
      </c>
      <c r="F619" s="157">
        <v>174526.27</v>
      </c>
      <c r="G619" s="158">
        <f t="shared" si="9"/>
        <v>0.9695903888888888</v>
      </c>
    </row>
    <row r="620" spans="1:7" ht="12.75">
      <c r="A620" s="150"/>
      <c r="B620" s="150"/>
      <c r="C620" s="159">
        <v>4270</v>
      </c>
      <c r="D620" s="155" t="s">
        <v>91</v>
      </c>
      <c r="E620" s="162">
        <v>190000</v>
      </c>
      <c r="F620" s="157">
        <v>41900.53</v>
      </c>
      <c r="G620" s="158">
        <f t="shared" si="9"/>
        <v>0.2205291052631579</v>
      </c>
    </row>
    <row r="621" spans="1:7" ht="12.75">
      <c r="A621" s="150"/>
      <c r="B621" s="150"/>
      <c r="C621" s="159">
        <v>4300</v>
      </c>
      <c r="D621" s="155" t="s">
        <v>84</v>
      </c>
      <c r="E621" s="156">
        <v>12000</v>
      </c>
      <c r="F621" s="157">
        <v>0</v>
      </c>
      <c r="G621" s="158">
        <f t="shared" si="9"/>
        <v>0</v>
      </c>
    </row>
    <row r="622" spans="1:7" ht="12.75">
      <c r="A622" s="150"/>
      <c r="B622" s="150"/>
      <c r="C622" s="160"/>
      <c r="D622" s="155" t="s">
        <v>168</v>
      </c>
      <c r="E622" s="161"/>
      <c r="F622" s="157"/>
      <c r="G622" s="158"/>
    </row>
    <row r="623" spans="1:7" ht="12.75">
      <c r="A623" s="150"/>
      <c r="B623" s="150"/>
      <c r="C623" s="150"/>
      <c r="D623" s="155" t="s">
        <v>389</v>
      </c>
      <c r="E623" s="156">
        <v>12000</v>
      </c>
      <c r="F623" s="157">
        <v>0</v>
      </c>
      <c r="G623" s="158">
        <v>0</v>
      </c>
    </row>
    <row r="624" spans="1:7" ht="12.75">
      <c r="A624" s="150"/>
      <c r="B624" s="150"/>
      <c r="C624" s="150"/>
      <c r="D624" s="155" t="s">
        <v>89</v>
      </c>
      <c r="E624" s="156">
        <v>12000</v>
      </c>
      <c r="F624" s="157">
        <f>SUM(F625)</f>
        <v>0</v>
      </c>
      <c r="G624" s="158">
        <f t="shared" si="9"/>
        <v>0</v>
      </c>
    </row>
    <row r="625" spans="1:7" ht="12.75">
      <c r="A625" s="150"/>
      <c r="B625" s="150"/>
      <c r="C625" s="159">
        <v>6050</v>
      </c>
      <c r="D625" s="155" t="s">
        <v>90</v>
      </c>
      <c r="E625" s="156">
        <v>12000</v>
      </c>
      <c r="F625" s="157">
        <v>0</v>
      </c>
      <c r="G625" s="158">
        <f t="shared" si="9"/>
        <v>0</v>
      </c>
    </row>
    <row r="626" spans="1:7" ht="12.75">
      <c r="A626" s="150"/>
      <c r="B626" s="150"/>
      <c r="C626" s="160"/>
      <c r="D626" s="155" t="s">
        <v>168</v>
      </c>
      <c r="E626" s="161"/>
      <c r="F626" s="157"/>
      <c r="G626" s="158"/>
    </row>
    <row r="627" spans="1:7" ht="12.75">
      <c r="A627" s="150"/>
      <c r="B627" s="150"/>
      <c r="C627" s="150"/>
      <c r="D627" s="155" t="s">
        <v>390</v>
      </c>
      <c r="E627" s="156">
        <v>12000</v>
      </c>
      <c r="F627" s="157">
        <v>0</v>
      </c>
      <c r="G627" s="158">
        <v>0</v>
      </c>
    </row>
    <row r="628" spans="1:7" ht="12.75">
      <c r="A628" s="150"/>
      <c r="B628" s="167">
        <v>90095</v>
      </c>
      <c r="C628" s="150"/>
      <c r="D628" s="155" t="s">
        <v>36</v>
      </c>
      <c r="E628" s="156">
        <v>24383</v>
      </c>
      <c r="F628" s="157">
        <f>SUM(F629)</f>
        <v>19955.07</v>
      </c>
      <c r="G628" s="158">
        <f t="shared" si="9"/>
        <v>0.818400935077718</v>
      </c>
    </row>
    <row r="629" spans="1:7" ht="12.75">
      <c r="A629" s="150"/>
      <c r="B629" s="150"/>
      <c r="C629" s="150"/>
      <c r="D629" s="155" t="s">
        <v>83</v>
      </c>
      <c r="E629" s="156">
        <v>24383</v>
      </c>
      <c r="F629" s="157">
        <f>SUM(F630,F631,F632,F635,F638)</f>
        <v>19955.07</v>
      </c>
      <c r="G629" s="158">
        <f t="shared" si="9"/>
        <v>0.818400935077718</v>
      </c>
    </row>
    <row r="630" spans="1:7" ht="12.75">
      <c r="A630" s="150"/>
      <c r="B630" s="150"/>
      <c r="C630" s="159">
        <v>4110</v>
      </c>
      <c r="D630" s="155" t="s">
        <v>102</v>
      </c>
      <c r="E630" s="164">
        <v>760</v>
      </c>
      <c r="F630" s="157">
        <v>0</v>
      </c>
      <c r="G630" s="158">
        <f t="shared" si="9"/>
        <v>0</v>
      </c>
    </row>
    <row r="631" spans="1:7" ht="12.75">
      <c r="A631" s="150"/>
      <c r="B631" s="150"/>
      <c r="C631" s="159">
        <v>4120</v>
      </c>
      <c r="D631" s="155" t="s">
        <v>103</v>
      </c>
      <c r="E631" s="164">
        <v>123</v>
      </c>
      <c r="F631" s="157">
        <v>0</v>
      </c>
      <c r="G631" s="158">
        <f t="shared" si="9"/>
        <v>0</v>
      </c>
    </row>
    <row r="632" spans="1:7" ht="12.75">
      <c r="A632" s="150"/>
      <c r="B632" s="150"/>
      <c r="C632" s="159">
        <v>4170</v>
      </c>
      <c r="D632" s="155" t="s">
        <v>108</v>
      </c>
      <c r="E632" s="163">
        <v>5000</v>
      </c>
      <c r="F632" s="157">
        <v>3706.67</v>
      </c>
      <c r="G632" s="158">
        <f t="shared" si="9"/>
        <v>0.741334</v>
      </c>
    </row>
    <row r="633" spans="1:7" ht="12.75">
      <c r="A633" s="150"/>
      <c r="B633" s="150"/>
      <c r="C633" s="160"/>
      <c r="D633" s="155" t="s">
        <v>168</v>
      </c>
      <c r="E633" s="161"/>
      <c r="F633" s="157"/>
      <c r="G633" s="158"/>
    </row>
    <row r="634" spans="1:7" ht="12.75">
      <c r="A634" s="150"/>
      <c r="B634" s="150"/>
      <c r="C634" s="150"/>
      <c r="D634" s="155" t="s">
        <v>254</v>
      </c>
      <c r="E634" s="163">
        <v>5000</v>
      </c>
      <c r="F634" s="157">
        <v>3706.67</v>
      </c>
      <c r="G634" s="158">
        <f t="shared" si="9"/>
        <v>0.741334</v>
      </c>
    </row>
    <row r="635" spans="1:7" ht="12.75">
      <c r="A635" s="150"/>
      <c r="B635" s="150"/>
      <c r="C635" s="159">
        <v>4210</v>
      </c>
      <c r="D635" s="155" t="s">
        <v>86</v>
      </c>
      <c r="E635" s="156">
        <v>15000</v>
      </c>
      <c r="F635" s="157">
        <v>14969.4</v>
      </c>
      <c r="G635" s="158">
        <f t="shared" si="9"/>
        <v>0.99796</v>
      </c>
    </row>
    <row r="636" spans="1:7" ht="12.75">
      <c r="A636" s="150"/>
      <c r="B636" s="150"/>
      <c r="C636" s="160"/>
      <c r="D636" s="155" t="s">
        <v>168</v>
      </c>
      <c r="E636" s="161"/>
      <c r="F636" s="157"/>
      <c r="G636" s="158"/>
    </row>
    <row r="637" spans="1:7" ht="12.75">
      <c r="A637" s="150"/>
      <c r="B637" s="150"/>
      <c r="C637" s="150"/>
      <c r="D637" s="155" t="s">
        <v>234</v>
      </c>
      <c r="E637" s="156">
        <v>15000</v>
      </c>
      <c r="F637" s="157">
        <v>14969.4</v>
      </c>
      <c r="G637" s="158">
        <f t="shared" si="9"/>
        <v>0.99796</v>
      </c>
    </row>
    <row r="638" spans="1:7" ht="12.75">
      <c r="A638" s="150"/>
      <c r="B638" s="150"/>
      <c r="C638" s="159">
        <v>4520</v>
      </c>
      <c r="D638" s="155" t="s">
        <v>95</v>
      </c>
      <c r="E638" s="163">
        <v>3500</v>
      </c>
      <c r="F638" s="157">
        <v>1279</v>
      </c>
      <c r="G638" s="158">
        <f t="shared" si="9"/>
        <v>0.36542857142857144</v>
      </c>
    </row>
    <row r="639" spans="1:7" ht="12.75">
      <c r="A639" s="150"/>
      <c r="B639" s="150"/>
      <c r="C639" s="160"/>
      <c r="D639" s="155" t="s">
        <v>168</v>
      </c>
      <c r="E639" s="161"/>
      <c r="F639" s="157"/>
      <c r="G639" s="158"/>
    </row>
    <row r="640" spans="1:7" ht="12.75">
      <c r="A640" s="150"/>
      <c r="B640" s="150"/>
      <c r="C640" s="150"/>
      <c r="D640" s="155" t="s">
        <v>391</v>
      </c>
      <c r="E640" s="163">
        <v>3500</v>
      </c>
      <c r="F640" s="157">
        <v>1279</v>
      </c>
      <c r="G640" s="158">
        <f t="shared" si="9"/>
        <v>0.36542857142857144</v>
      </c>
    </row>
    <row r="641" spans="1:7" ht="12.75">
      <c r="A641" s="166">
        <v>921</v>
      </c>
      <c r="B641" s="150"/>
      <c r="C641" s="150"/>
      <c r="D641" s="151" t="s">
        <v>139</v>
      </c>
      <c r="E641" s="168">
        <v>1217036</v>
      </c>
      <c r="F641" s="153">
        <f>SUM(F642,F647,F657,F673,F684,F691)</f>
        <v>615792.86</v>
      </c>
      <c r="G641" s="147">
        <f t="shared" si="9"/>
        <v>0.5059775224397635</v>
      </c>
    </row>
    <row r="642" spans="1:7" ht="12.75">
      <c r="A642" s="150"/>
      <c r="B642" s="167">
        <v>92103</v>
      </c>
      <c r="C642" s="150"/>
      <c r="D642" s="155" t="s">
        <v>140</v>
      </c>
      <c r="E642" s="156">
        <v>75330</v>
      </c>
      <c r="F642" s="157">
        <f>SUM(F643)</f>
        <v>33912</v>
      </c>
      <c r="G642" s="158">
        <f t="shared" si="9"/>
        <v>0.45017921146953405</v>
      </c>
    </row>
    <row r="643" spans="1:7" ht="12.75">
      <c r="A643" s="150"/>
      <c r="B643" s="150"/>
      <c r="C643" s="150"/>
      <c r="D643" s="155" t="s">
        <v>83</v>
      </c>
      <c r="E643" s="156">
        <v>75330</v>
      </c>
      <c r="F643" s="157">
        <f>SUM(F644)</f>
        <v>33912</v>
      </c>
      <c r="G643" s="158">
        <f t="shared" si="9"/>
        <v>0.45017921146953405</v>
      </c>
    </row>
    <row r="644" spans="1:7" ht="12.75">
      <c r="A644" s="150"/>
      <c r="B644" s="150"/>
      <c r="C644" s="159">
        <v>2480</v>
      </c>
      <c r="D644" s="155" t="s">
        <v>141</v>
      </c>
      <c r="E644" s="156">
        <v>75330</v>
      </c>
      <c r="F644" s="157">
        <v>33912</v>
      </c>
      <c r="G644" s="158">
        <f t="shared" si="9"/>
        <v>0.45017921146953405</v>
      </c>
    </row>
    <row r="645" spans="1:7" ht="12.75">
      <c r="A645" s="150"/>
      <c r="B645" s="150"/>
      <c r="C645" s="160"/>
      <c r="D645" s="155" t="s">
        <v>168</v>
      </c>
      <c r="E645" s="161"/>
      <c r="F645" s="157"/>
      <c r="G645" s="158"/>
    </row>
    <row r="646" spans="1:7" ht="12.75">
      <c r="A646" s="150"/>
      <c r="B646" s="150"/>
      <c r="C646" s="150"/>
      <c r="D646" s="155" t="s">
        <v>392</v>
      </c>
      <c r="E646" s="156">
        <v>75330</v>
      </c>
      <c r="F646" s="157">
        <v>33912</v>
      </c>
      <c r="G646" s="158">
        <f t="shared" si="9"/>
        <v>0.45017921146953405</v>
      </c>
    </row>
    <row r="647" spans="1:7" ht="12.75">
      <c r="A647" s="150"/>
      <c r="B647" s="167">
        <v>92105</v>
      </c>
      <c r="C647" s="150"/>
      <c r="D647" s="155" t="s">
        <v>142</v>
      </c>
      <c r="E647" s="156">
        <v>52850</v>
      </c>
      <c r="F647" s="157">
        <f>SUM(F648)</f>
        <v>9236.43</v>
      </c>
      <c r="G647" s="158">
        <f t="shared" si="9"/>
        <v>0.17476688741721855</v>
      </c>
    </row>
    <row r="648" spans="1:7" ht="12.75">
      <c r="A648" s="150"/>
      <c r="B648" s="150"/>
      <c r="C648" s="150"/>
      <c r="D648" s="155" t="s">
        <v>83</v>
      </c>
      <c r="E648" s="156">
        <v>52850</v>
      </c>
      <c r="F648" s="157">
        <f>SUM(F649,F651,F654)</f>
        <v>9236.43</v>
      </c>
      <c r="G648" s="158">
        <f t="shared" si="9"/>
        <v>0.17476688741721855</v>
      </c>
    </row>
    <row r="649" spans="1:7" ht="12.75">
      <c r="A649" s="150"/>
      <c r="B649" s="150"/>
      <c r="C649" s="159">
        <v>2820</v>
      </c>
      <c r="D649" s="155" t="s">
        <v>225</v>
      </c>
      <c r="E649" s="156">
        <v>20000</v>
      </c>
      <c r="F649" s="157">
        <v>7500</v>
      </c>
      <c r="G649" s="158">
        <f t="shared" si="9"/>
        <v>0.375</v>
      </c>
    </row>
    <row r="650" spans="1:7" ht="12.75">
      <c r="A650" s="150"/>
      <c r="B650" s="150"/>
      <c r="C650" s="150"/>
      <c r="D650" s="155" t="s">
        <v>226</v>
      </c>
      <c r="E650" s="161"/>
      <c r="F650" s="157"/>
      <c r="G650" s="158"/>
    </row>
    <row r="651" spans="1:7" ht="12.75">
      <c r="A651" s="150"/>
      <c r="B651" s="150"/>
      <c r="C651" s="159">
        <v>4170</v>
      </c>
      <c r="D651" s="155" t="s">
        <v>108</v>
      </c>
      <c r="E651" s="163">
        <v>1500</v>
      </c>
      <c r="F651" s="157">
        <v>0</v>
      </c>
      <c r="G651" s="158">
        <f t="shared" si="9"/>
        <v>0</v>
      </c>
    </row>
    <row r="652" spans="1:7" ht="12.75">
      <c r="A652" s="150"/>
      <c r="B652" s="150"/>
      <c r="C652" s="160"/>
      <c r="D652" s="155" t="s">
        <v>168</v>
      </c>
      <c r="E652" s="161"/>
      <c r="F652" s="157"/>
      <c r="G652" s="158"/>
    </row>
    <row r="653" spans="1:7" ht="12.75">
      <c r="A653" s="150"/>
      <c r="B653" s="150"/>
      <c r="C653" s="150"/>
      <c r="D653" s="155" t="s">
        <v>393</v>
      </c>
      <c r="E653" s="163">
        <v>1500</v>
      </c>
      <c r="F653" s="157">
        <v>0</v>
      </c>
      <c r="G653" s="158">
        <v>0</v>
      </c>
    </row>
    <row r="654" spans="1:7" ht="12.75">
      <c r="A654" s="150"/>
      <c r="B654" s="150"/>
      <c r="C654" s="159">
        <v>4210</v>
      </c>
      <c r="D654" s="155" t="s">
        <v>86</v>
      </c>
      <c r="E654" s="156">
        <v>31350</v>
      </c>
      <c r="F654" s="157">
        <v>1736.43</v>
      </c>
      <c r="G654" s="158">
        <f t="shared" si="9"/>
        <v>0.05538851674641149</v>
      </c>
    </row>
    <row r="655" spans="1:7" ht="12.75">
      <c r="A655" s="150"/>
      <c r="B655" s="150"/>
      <c r="C655" s="160"/>
      <c r="D655" s="155" t="s">
        <v>168</v>
      </c>
      <c r="E655" s="161"/>
      <c r="F655" s="157"/>
      <c r="G655" s="158"/>
    </row>
    <row r="656" spans="1:7" ht="12.75">
      <c r="A656" s="150"/>
      <c r="B656" s="150"/>
      <c r="C656" s="150"/>
      <c r="D656" s="155" t="s">
        <v>235</v>
      </c>
      <c r="E656" s="156">
        <v>31350</v>
      </c>
      <c r="F656" s="157">
        <v>1736.43</v>
      </c>
      <c r="G656" s="158">
        <f t="shared" si="9"/>
        <v>0.05538851674641149</v>
      </c>
    </row>
    <row r="657" spans="1:7" ht="12.75">
      <c r="A657" s="150"/>
      <c r="B657" s="167">
        <v>92109</v>
      </c>
      <c r="C657" s="150"/>
      <c r="D657" s="155" t="s">
        <v>143</v>
      </c>
      <c r="E657" s="162">
        <v>620716</v>
      </c>
      <c r="F657" s="157">
        <f>SUM(F658,F667)</f>
        <v>341856</v>
      </c>
      <c r="G657" s="158">
        <f>F657/E657</f>
        <v>0.5507446239504057</v>
      </c>
    </row>
    <row r="658" spans="1:7" ht="12.75">
      <c r="A658" s="150"/>
      <c r="B658" s="150"/>
      <c r="C658" s="150"/>
      <c r="D658" s="155" t="s">
        <v>83</v>
      </c>
      <c r="E658" s="162">
        <v>610716</v>
      </c>
      <c r="F658" s="157">
        <f>SUM(F659,F663)</f>
        <v>331856</v>
      </c>
      <c r="G658" s="158">
        <f>F658/E658</f>
        <v>0.5433884162196504</v>
      </c>
    </row>
    <row r="659" spans="1:7" ht="12.75">
      <c r="A659" s="150"/>
      <c r="B659" s="150"/>
      <c r="C659" s="159">
        <v>2480</v>
      </c>
      <c r="D659" s="155" t="s">
        <v>141</v>
      </c>
      <c r="E659" s="162">
        <v>581716</v>
      </c>
      <c r="F659" s="157">
        <v>331856</v>
      </c>
      <c r="G659" s="158">
        <f>F659/E659</f>
        <v>0.5704776901443316</v>
      </c>
    </row>
    <row r="660" spans="1:7" ht="12.75">
      <c r="A660" s="150"/>
      <c r="B660" s="150"/>
      <c r="C660" s="160"/>
      <c r="D660" s="155" t="s">
        <v>168</v>
      </c>
      <c r="E660" s="161"/>
      <c r="F660" s="157"/>
      <c r="G660" s="158"/>
    </row>
    <row r="661" spans="1:7" ht="12.75">
      <c r="A661" s="150"/>
      <c r="B661" s="150"/>
      <c r="C661" s="160"/>
      <c r="D661" s="155" t="s">
        <v>394</v>
      </c>
      <c r="E661" s="162">
        <v>427910</v>
      </c>
      <c r="F661" s="157">
        <v>254954</v>
      </c>
      <c r="G661" s="158">
        <f>F661/E661</f>
        <v>0.5958122035007362</v>
      </c>
    </row>
    <row r="662" spans="1:7" ht="12.75">
      <c r="A662" s="150"/>
      <c r="B662" s="150"/>
      <c r="C662" s="150"/>
      <c r="D662" s="155" t="s">
        <v>236</v>
      </c>
      <c r="E662" s="162">
        <v>153806</v>
      </c>
      <c r="F662" s="157">
        <v>76902</v>
      </c>
      <c r="G662" s="158">
        <f>F662/E662</f>
        <v>0.4999934983030571</v>
      </c>
    </row>
    <row r="663" spans="1:7" ht="12.75">
      <c r="A663" s="150"/>
      <c r="B663" s="150"/>
      <c r="C663" s="159">
        <v>4300</v>
      </c>
      <c r="D663" s="155" t="s">
        <v>84</v>
      </c>
      <c r="E663" s="156">
        <v>29000</v>
      </c>
      <c r="F663" s="157">
        <v>0</v>
      </c>
      <c r="G663" s="158">
        <f>F663/E663</f>
        <v>0</v>
      </c>
    </row>
    <row r="664" spans="1:7" ht="12.75">
      <c r="A664" s="150"/>
      <c r="B664" s="150"/>
      <c r="C664" s="160"/>
      <c r="D664" s="155" t="s">
        <v>168</v>
      </c>
      <c r="E664" s="161"/>
      <c r="F664" s="157"/>
      <c r="G664" s="158"/>
    </row>
    <row r="665" spans="1:7" ht="12.75">
      <c r="A665" s="150"/>
      <c r="B665" s="150"/>
      <c r="C665" s="160"/>
      <c r="D665" s="155" t="s">
        <v>395</v>
      </c>
      <c r="E665" s="163">
        <v>2000</v>
      </c>
      <c r="F665" s="157">
        <v>0</v>
      </c>
      <c r="G665" s="158">
        <v>0</v>
      </c>
    </row>
    <row r="666" spans="1:7" ht="12.75">
      <c r="A666" s="150"/>
      <c r="B666" s="150"/>
      <c r="C666" s="150"/>
      <c r="D666" s="155" t="s">
        <v>396</v>
      </c>
      <c r="E666" s="156">
        <v>27000</v>
      </c>
      <c r="F666" s="157">
        <v>0</v>
      </c>
      <c r="G666" s="158">
        <v>0</v>
      </c>
    </row>
    <row r="667" spans="1:7" ht="12.75">
      <c r="A667" s="150"/>
      <c r="B667" s="150"/>
      <c r="C667" s="150"/>
      <c r="D667" s="155" t="s">
        <v>89</v>
      </c>
      <c r="E667" s="156">
        <v>10000</v>
      </c>
      <c r="F667" s="157">
        <f>SUM(F668)</f>
        <v>10000</v>
      </c>
      <c r="G667" s="158">
        <f>F667/E667</f>
        <v>1</v>
      </c>
    </row>
    <row r="668" spans="1:7" ht="12.75">
      <c r="A668" s="150"/>
      <c r="B668" s="150"/>
      <c r="C668" s="159">
        <v>6220</v>
      </c>
      <c r="D668" s="155" t="s">
        <v>229</v>
      </c>
      <c r="E668" s="156">
        <v>10000</v>
      </c>
      <c r="F668" s="157">
        <v>10000</v>
      </c>
      <c r="G668" s="158">
        <f>F668/E668</f>
        <v>1</v>
      </c>
    </row>
    <row r="669" spans="1:7" ht="12.75">
      <c r="A669" s="150"/>
      <c r="B669" s="150"/>
      <c r="C669" s="160"/>
      <c r="D669" s="155" t="s">
        <v>255</v>
      </c>
      <c r="E669" s="161"/>
      <c r="F669" s="157"/>
      <c r="G669" s="158"/>
    </row>
    <row r="670" spans="1:7" ht="12.75">
      <c r="A670" s="150"/>
      <c r="B670" s="150"/>
      <c r="C670" s="160"/>
      <c r="D670" s="155" t="s">
        <v>198</v>
      </c>
      <c r="E670" s="161"/>
      <c r="F670" s="157"/>
      <c r="G670" s="158"/>
    </row>
    <row r="671" spans="1:7" ht="12.75">
      <c r="A671" s="150"/>
      <c r="B671" s="150"/>
      <c r="C671" s="150"/>
      <c r="D671" s="155" t="s">
        <v>168</v>
      </c>
      <c r="E671" s="161"/>
      <c r="F671" s="157"/>
      <c r="G671" s="158"/>
    </row>
    <row r="672" spans="1:7" ht="12.75">
      <c r="A672" s="160"/>
      <c r="B672" s="160"/>
      <c r="C672" s="160"/>
      <c r="D672" s="155" t="s">
        <v>397</v>
      </c>
      <c r="E672" s="156">
        <v>10000</v>
      </c>
      <c r="F672" s="157">
        <v>10000</v>
      </c>
      <c r="G672" s="158">
        <f>F672/E672</f>
        <v>1</v>
      </c>
    </row>
    <row r="673" spans="1:7" ht="12.75">
      <c r="A673" s="150"/>
      <c r="B673" s="167">
        <v>92116</v>
      </c>
      <c r="C673" s="150"/>
      <c r="D673" s="155" t="s">
        <v>144</v>
      </c>
      <c r="E673" s="162">
        <v>393490</v>
      </c>
      <c r="F673" s="157">
        <f>SUM(F674,F678)</f>
        <v>216742</v>
      </c>
      <c r="G673" s="158">
        <f>F673/E673</f>
        <v>0.5508195888078478</v>
      </c>
    </row>
    <row r="674" spans="1:7" ht="12.75">
      <c r="A674" s="150"/>
      <c r="B674" s="150"/>
      <c r="C674" s="150"/>
      <c r="D674" s="155" t="s">
        <v>83</v>
      </c>
      <c r="E674" s="162">
        <v>353490</v>
      </c>
      <c r="F674" s="157">
        <f>SUM(F675)</f>
        <v>176742</v>
      </c>
      <c r="G674" s="158">
        <f>F674/E674</f>
        <v>0.4999915131969787</v>
      </c>
    </row>
    <row r="675" spans="1:7" ht="12.75">
      <c r="A675" s="150"/>
      <c r="B675" s="150"/>
      <c r="C675" s="159">
        <v>2480</v>
      </c>
      <c r="D675" s="155" t="s">
        <v>141</v>
      </c>
      <c r="E675" s="162">
        <v>353490</v>
      </c>
      <c r="F675" s="157">
        <v>176742</v>
      </c>
      <c r="G675" s="158">
        <f>F675/E675</f>
        <v>0.4999915131969787</v>
      </c>
    </row>
    <row r="676" spans="1:7" ht="12.75">
      <c r="A676" s="150"/>
      <c r="B676" s="150"/>
      <c r="C676" s="160"/>
      <c r="D676" s="155" t="s">
        <v>168</v>
      </c>
      <c r="E676" s="161"/>
      <c r="F676" s="157"/>
      <c r="G676" s="158"/>
    </row>
    <row r="677" spans="1:7" ht="12.75">
      <c r="A677" s="150"/>
      <c r="B677" s="150"/>
      <c r="C677" s="150"/>
      <c r="D677" s="155" t="s">
        <v>398</v>
      </c>
      <c r="E677" s="162">
        <v>353490</v>
      </c>
      <c r="F677" s="157">
        <v>176742</v>
      </c>
      <c r="G677" s="158">
        <f>F677/E677</f>
        <v>0.4999915131969787</v>
      </c>
    </row>
    <row r="678" spans="1:7" ht="12.75">
      <c r="A678" s="150"/>
      <c r="B678" s="150"/>
      <c r="C678" s="150"/>
      <c r="D678" s="155" t="s">
        <v>89</v>
      </c>
      <c r="E678" s="156">
        <v>40000</v>
      </c>
      <c r="F678" s="157">
        <f>SUM(F679)</f>
        <v>40000</v>
      </c>
      <c r="G678" s="158">
        <f>F678/E678</f>
        <v>1</v>
      </c>
    </row>
    <row r="679" spans="1:7" ht="12.75">
      <c r="A679" s="150"/>
      <c r="B679" s="150"/>
      <c r="C679" s="159">
        <v>6220</v>
      </c>
      <c r="D679" s="155" t="s">
        <v>229</v>
      </c>
      <c r="E679" s="156">
        <v>40000</v>
      </c>
      <c r="F679" s="157">
        <v>40000</v>
      </c>
      <c r="G679" s="158">
        <f>F679/E679</f>
        <v>1</v>
      </c>
    </row>
    <row r="680" spans="1:7" ht="12.75">
      <c r="A680" s="150"/>
      <c r="B680" s="150"/>
      <c r="C680" s="160"/>
      <c r="D680" s="155" t="s">
        <v>255</v>
      </c>
      <c r="E680" s="161"/>
      <c r="F680" s="157"/>
      <c r="G680" s="158"/>
    </row>
    <row r="681" spans="1:7" ht="12.75">
      <c r="A681" s="150"/>
      <c r="B681" s="150"/>
      <c r="C681" s="160"/>
      <c r="D681" s="155" t="s">
        <v>198</v>
      </c>
      <c r="E681" s="161"/>
      <c r="F681" s="157"/>
      <c r="G681" s="158"/>
    </row>
    <row r="682" spans="1:7" ht="12.75">
      <c r="A682" s="150"/>
      <c r="B682" s="150"/>
      <c r="C682" s="150"/>
      <c r="D682" s="155" t="s">
        <v>168</v>
      </c>
      <c r="E682" s="161"/>
      <c r="F682" s="157"/>
      <c r="G682" s="158"/>
    </row>
    <row r="683" spans="1:7" ht="12.75">
      <c r="A683" s="160"/>
      <c r="B683" s="160"/>
      <c r="C683" s="160"/>
      <c r="D683" s="155" t="s">
        <v>399</v>
      </c>
      <c r="E683" s="156">
        <v>40000</v>
      </c>
      <c r="F683" s="157">
        <v>40000</v>
      </c>
      <c r="G683" s="158">
        <f>F683/E683</f>
        <v>1</v>
      </c>
    </row>
    <row r="684" spans="1:7" ht="12.75">
      <c r="A684" s="150"/>
      <c r="B684" s="167">
        <v>92120</v>
      </c>
      <c r="C684" s="150"/>
      <c r="D684" s="155" t="s">
        <v>172</v>
      </c>
      <c r="E684" s="156">
        <v>10000</v>
      </c>
      <c r="F684" s="157">
        <f>SUM(F685)</f>
        <v>10000</v>
      </c>
      <c r="G684" s="158">
        <f>F684/E684</f>
        <v>1</v>
      </c>
    </row>
    <row r="685" spans="1:7" ht="12.75">
      <c r="A685" s="150"/>
      <c r="B685" s="150"/>
      <c r="C685" s="150"/>
      <c r="D685" s="155" t="s">
        <v>83</v>
      </c>
      <c r="E685" s="156">
        <v>10000</v>
      </c>
      <c r="F685" s="157">
        <f>SUM(F686)</f>
        <v>10000</v>
      </c>
      <c r="G685" s="158">
        <f>F685/E685</f>
        <v>1</v>
      </c>
    </row>
    <row r="686" spans="1:7" ht="12.75">
      <c r="A686" s="150"/>
      <c r="B686" s="150"/>
      <c r="C686" s="159">
        <v>2720</v>
      </c>
      <c r="D686" s="155" t="s">
        <v>256</v>
      </c>
      <c r="E686" s="156">
        <v>10000</v>
      </c>
      <c r="F686" s="157">
        <v>10000</v>
      </c>
      <c r="G686" s="158">
        <f>F686/E686</f>
        <v>1</v>
      </c>
    </row>
    <row r="687" spans="1:7" ht="12.75">
      <c r="A687" s="150"/>
      <c r="B687" s="150"/>
      <c r="C687" s="160"/>
      <c r="D687" s="155" t="s">
        <v>257</v>
      </c>
      <c r="E687" s="161"/>
      <c r="F687" s="157"/>
      <c r="G687" s="158"/>
    </row>
    <row r="688" spans="1:7" ht="12.75">
      <c r="A688" s="150"/>
      <c r="B688" s="150"/>
      <c r="C688" s="160"/>
      <c r="D688" s="155" t="s">
        <v>258</v>
      </c>
      <c r="E688" s="161"/>
      <c r="F688" s="157"/>
      <c r="G688" s="158"/>
    </row>
    <row r="689" spans="1:7" ht="12.75">
      <c r="A689" s="150"/>
      <c r="B689" s="150"/>
      <c r="C689" s="150"/>
      <c r="D689" s="155" t="s">
        <v>168</v>
      </c>
      <c r="E689" s="161"/>
      <c r="F689" s="157"/>
      <c r="G689" s="158"/>
    </row>
    <row r="690" spans="1:7" ht="12.75">
      <c r="A690" s="160"/>
      <c r="B690" s="160"/>
      <c r="C690" s="160"/>
      <c r="D690" s="155" t="s">
        <v>400</v>
      </c>
      <c r="E690" s="156">
        <v>10000</v>
      </c>
      <c r="F690" s="157">
        <v>10000</v>
      </c>
      <c r="G690" s="158">
        <f>F690/E690</f>
        <v>1</v>
      </c>
    </row>
    <row r="691" spans="1:7" ht="12.75">
      <c r="A691" s="150"/>
      <c r="B691" s="167">
        <v>92195</v>
      </c>
      <c r="C691" s="150"/>
      <c r="D691" s="155" t="s">
        <v>36</v>
      </c>
      <c r="E691" s="156">
        <v>64650</v>
      </c>
      <c r="F691" s="157">
        <f>SUM(F692)</f>
        <v>4046.43</v>
      </c>
      <c r="G691" s="158">
        <f>F691/E691</f>
        <v>0.06258979118329466</v>
      </c>
    </row>
    <row r="692" spans="1:7" ht="12.75">
      <c r="A692" s="150"/>
      <c r="B692" s="150"/>
      <c r="C692" s="150"/>
      <c r="D692" s="155" t="s">
        <v>83</v>
      </c>
      <c r="E692" s="156">
        <v>64650</v>
      </c>
      <c r="F692" s="157">
        <f>SUM(F693,F697,F702:F703,F705)</f>
        <v>4046.43</v>
      </c>
      <c r="G692" s="158">
        <f>F692/E692</f>
        <v>0.06258979118329466</v>
      </c>
    </row>
    <row r="693" spans="1:7" ht="12.75">
      <c r="A693" s="150"/>
      <c r="B693" s="150"/>
      <c r="C693" s="159">
        <v>4170</v>
      </c>
      <c r="D693" s="155" t="s">
        <v>108</v>
      </c>
      <c r="E693" s="163">
        <v>2470</v>
      </c>
      <c r="F693" s="157">
        <v>251</v>
      </c>
      <c r="G693" s="158">
        <f>F693/E693</f>
        <v>0.10161943319838057</v>
      </c>
    </row>
    <row r="694" spans="1:7" ht="12.75">
      <c r="A694" s="150"/>
      <c r="B694" s="150"/>
      <c r="C694" s="160"/>
      <c r="D694" s="155" t="s">
        <v>168</v>
      </c>
      <c r="E694" s="161"/>
      <c r="F694" s="157"/>
      <c r="G694" s="158"/>
    </row>
    <row r="695" spans="1:7" ht="12.75">
      <c r="A695" s="150"/>
      <c r="B695" s="150"/>
      <c r="C695" s="160"/>
      <c r="D695" s="155" t="s">
        <v>401</v>
      </c>
      <c r="E695" s="163">
        <v>1000</v>
      </c>
      <c r="F695" s="157">
        <v>0</v>
      </c>
      <c r="G695" s="158">
        <v>0</v>
      </c>
    </row>
    <row r="696" spans="1:7" ht="12.75">
      <c r="A696" s="150"/>
      <c r="B696" s="150"/>
      <c r="C696" s="150"/>
      <c r="D696" s="155" t="s">
        <v>402</v>
      </c>
      <c r="E696" s="163">
        <v>1470</v>
      </c>
      <c r="F696" s="157">
        <v>251</v>
      </c>
      <c r="G696" s="158">
        <f>F696/E696</f>
        <v>0.1707482993197279</v>
      </c>
    </row>
    <row r="697" spans="1:7" ht="12.75">
      <c r="A697" s="150"/>
      <c r="B697" s="150"/>
      <c r="C697" s="159">
        <v>4210</v>
      </c>
      <c r="D697" s="155" t="s">
        <v>86</v>
      </c>
      <c r="E697" s="156">
        <v>42320</v>
      </c>
      <c r="F697" s="157">
        <v>924.77</v>
      </c>
      <c r="G697" s="158">
        <f>F697/E697</f>
        <v>0.021851843100189037</v>
      </c>
    </row>
    <row r="698" spans="1:7" ht="12.75">
      <c r="A698" s="150"/>
      <c r="B698" s="150"/>
      <c r="C698" s="160"/>
      <c r="D698" s="155" t="s">
        <v>168</v>
      </c>
      <c r="E698" s="161"/>
      <c r="F698" s="157"/>
      <c r="G698" s="158"/>
    </row>
    <row r="699" spans="1:7" ht="12.75">
      <c r="A699" s="150"/>
      <c r="B699" s="150"/>
      <c r="C699" s="160"/>
      <c r="D699" s="155" t="s">
        <v>403</v>
      </c>
      <c r="E699" s="156">
        <v>31307</v>
      </c>
      <c r="F699" s="157">
        <v>0</v>
      </c>
      <c r="G699" s="158">
        <v>0</v>
      </c>
    </row>
    <row r="700" spans="1:7" ht="12.75">
      <c r="A700" s="150"/>
      <c r="B700" s="150"/>
      <c r="C700" s="160"/>
      <c r="D700" s="155" t="s">
        <v>401</v>
      </c>
      <c r="E700" s="163">
        <v>9000</v>
      </c>
      <c r="F700" s="157">
        <v>0</v>
      </c>
      <c r="G700" s="158">
        <v>0</v>
      </c>
    </row>
    <row r="701" spans="1:7" ht="12.75">
      <c r="A701" s="150"/>
      <c r="B701" s="150"/>
      <c r="C701" s="150"/>
      <c r="D701" s="155" t="s">
        <v>402</v>
      </c>
      <c r="E701" s="163">
        <v>2013</v>
      </c>
      <c r="F701" s="157">
        <v>924.77</v>
      </c>
      <c r="G701" s="158">
        <f>F701/E701</f>
        <v>0.45939890710382514</v>
      </c>
    </row>
    <row r="702" spans="1:7" ht="12.75">
      <c r="A702" s="150"/>
      <c r="B702" s="150"/>
      <c r="C702" s="159">
        <v>4260</v>
      </c>
      <c r="D702" s="155" t="s">
        <v>92</v>
      </c>
      <c r="E702" s="163">
        <v>6067</v>
      </c>
      <c r="F702" s="157">
        <v>0</v>
      </c>
      <c r="G702" s="158">
        <f>F702/E702</f>
        <v>0</v>
      </c>
    </row>
    <row r="703" spans="1:7" ht="12.75">
      <c r="A703" s="150"/>
      <c r="B703" s="150"/>
      <c r="C703" s="160"/>
      <c r="D703" s="155" t="s">
        <v>168</v>
      </c>
      <c r="E703" s="161"/>
      <c r="F703" s="157"/>
      <c r="G703" s="158"/>
    </row>
    <row r="704" spans="1:7" ht="12.75">
      <c r="A704" s="150"/>
      <c r="B704" s="150"/>
      <c r="C704" s="150"/>
      <c r="D704" s="155" t="s">
        <v>403</v>
      </c>
      <c r="E704" s="163">
        <v>6067</v>
      </c>
      <c r="F704" s="157">
        <v>0</v>
      </c>
      <c r="G704" s="158">
        <v>0</v>
      </c>
    </row>
    <row r="705" spans="1:7" ht="12.75">
      <c r="A705" s="150"/>
      <c r="B705" s="150"/>
      <c r="C705" s="159">
        <v>4300</v>
      </c>
      <c r="D705" s="155" t="s">
        <v>84</v>
      </c>
      <c r="E705" s="156">
        <v>13793</v>
      </c>
      <c r="F705" s="157">
        <v>2870.66</v>
      </c>
      <c r="G705" s="158">
        <f>F705/E705</f>
        <v>0.20812441093308198</v>
      </c>
    </row>
    <row r="706" spans="1:7" ht="12.75">
      <c r="A706" s="150"/>
      <c r="B706" s="150"/>
      <c r="C706" s="160"/>
      <c r="D706" s="155" t="s">
        <v>168</v>
      </c>
      <c r="E706" s="161"/>
      <c r="F706" s="157"/>
      <c r="G706" s="158"/>
    </row>
    <row r="707" spans="1:7" ht="12.75">
      <c r="A707" s="150"/>
      <c r="B707" s="150"/>
      <c r="C707" s="160"/>
      <c r="D707" s="155" t="s">
        <v>403</v>
      </c>
      <c r="E707" s="163">
        <v>12253</v>
      </c>
      <c r="F707" s="157">
        <v>2870.66</v>
      </c>
      <c r="G707" s="158">
        <f>F707/E707</f>
        <v>0.2342822166000163</v>
      </c>
    </row>
    <row r="708" spans="1:7" ht="12.75">
      <c r="A708" s="150"/>
      <c r="B708" s="150"/>
      <c r="C708" s="150"/>
      <c r="D708" s="155" t="s">
        <v>402</v>
      </c>
      <c r="E708" s="163">
        <v>1540</v>
      </c>
      <c r="F708" s="157">
        <v>0</v>
      </c>
      <c r="G708" s="158">
        <v>0</v>
      </c>
    </row>
    <row r="709" spans="1:7" ht="12.75">
      <c r="A709" s="166">
        <v>926</v>
      </c>
      <c r="B709" s="150"/>
      <c r="C709" s="150"/>
      <c r="D709" s="151" t="s">
        <v>145</v>
      </c>
      <c r="E709" s="152">
        <v>410545</v>
      </c>
      <c r="F709" s="153">
        <f>SUM(F710,F721)</f>
        <v>212524.21</v>
      </c>
      <c r="G709" s="147">
        <f>F709/E709</f>
        <v>0.5176636178738019</v>
      </c>
    </row>
    <row r="710" spans="1:7" ht="12.75">
      <c r="A710" s="150"/>
      <c r="B710" s="167">
        <v>92601</v>
      </c>
      <c r="C710" s="150"/>
      <c r="D710" s="155" t="s">
        <v>146</v>
      </c>
      <c r="E710" s="162">
        <v>107169</v>
      </c>
      <c r="F710" s="157">
        <f>SUM(F711,F715)</f>
        <v>54524.21</v>
      </c>
      <c r="G710" s="158">
        <f>F710/E710</f>
        <v>0.5087684871558007</v>
      </c>
    </row>
    <row r="711" spans="1:7" ht="12.75">
      <c r="A711" s="150"/>
      <c r="B711" s="150"/>
      <c r="C711" s="150"/>
      <c r="D711" s="155" t="s">
        <v>83</v>
      </c>
      <c r="E711" s="156">
        <v>87309</v>
      </c>
      <c r="F711" s="157">
        <f>SUM(F712)</f>
        <v>53765</v>
      </c>
      <c r="G711" s="158">
        <f>F711/E711</f>
        <v>0.6158013492308926</v>
      </c>
    </row>
    <row r="712" spans="1:7" ht="12.75">
      <c r="A712" s="150"/>
      <c r="B712" s="150"/>
      <c r="C712" s="159">
        <v>2650</v>
      </c>
      <c r="D712" s="155" t="s">
        <v>133</v>
      </c>
      <c r="E712" s="156">
        <v>87309</v>
      </c>
      <c r="F712" s="157">
        <v>53765</v>
      </c>
      <c r="G712" s="158">
        <f>F712/E712</f>
        <v>0.6158013492308926</v>
      </c>
    </row>
    <row r="713" spans="1:7" ht="12.75">
      <c r="A713" s="150"/>
      <c r="B713" s="150"/>
      <c r="C713" s="160"/>
      <c r="D713" s="155" t="s">
        <v>168</v>
      </c>
      <c r="E713" s="161"/>
      <c r="F713" s="157"/>
      <c r="G713" s="158"/>
    </row>
    <row r="714" spans="1:7" ht="12.75">
      <c r="A714" s="150"/>
      <c r="B714" s="150"/>
      <c r="C714" s="150"/>
      <c r="D714" s="155" t="s">
        <v>404</v>
      </c>
      <c r="E714" s="156">
        <v>87309</v>
      </c>
      <c r="F714" s="157">
        <v>53765</v>
      </c>
      <c r="G714" s="158">
        <f>F714/E714</f>
        <v>0.6158013492308926</v>
      </c>
    </row>
    <row r="715" spans="1:7" ht="12.75">
      <c r="A715" s="150"/>
      <c r="B715" s="150"/>
      <c r="C715" s="150"/>
      <c r="D715" s="155" t="s">
        <v>89</v>
      </c>
      <c r="E715" s="156">
        <v>19860</v>
      </c>
      <c r="F715" s="157">
        <f>SUM(F716)</f>
        <v>759.21</v>
      </c>
      <c r="G715" s="158">
        <f>F715/E715</f>
        <v>0.03822809667673716</v>
      </c>
    </row>
    <row r="716" spans="1:7" ht="12.75">
      <c r="A716" s="150"/>
      <c r="B716" s="150"/>
      <c r="C716" s="159">
        <v>6050</v>
      </c>
      <c r="D716" s="155" t="s">
        <v>90</v>
      </c>
      <c r="E716" s="156">
        <v>19860</v>
      </c>
      <c r="F716" s="157">
        <v>759.21</v>
      </c>
      <c r="G716" s="158">
        <f>F716/E716</f>
        <v>0.03822809667673716</v>
      </c>
    </row>
    <row r="717" spans="1:7" ht="12.75">
      <c r="A717" s="150"/>
      <c r="B717" s="150"/>
      <c r="C717" s="160"/>
      <c r="D717" s="155" t="s">
        <v>168</v>
      </c>
      <c r="E717" s="161"/>
      <c r="F717" s="157"/>
      <c r="G717" s="158"/>
    </row>
    <row r="718" spans="1:7" ht="12.75">
      <c r="A718" s="150"/>
      <c r="B718" s="150"/>
      <c r="C718" s="160"/>
      <c r="D718" s="155" t="s">
        <v>405</v>
      </c>
      <c r="E718" s="156">
        <v>15860</v>
      </c>
      <c r="F718" s="157">
        <v>0</v>
      </c>
      <c r="G718" s="158">
        <v>0</v>
      </c>
    </row>
    <row r="719" spans="1:7" ht="12.75">
      <c r="A719" s="150"/>
      <c r="B719" s="150"/>
      <c r="C719" s="160"/>
      <c r="D719" s="155" t="s">
        <v>406</v>
      </c>
      <c r="E719" s="163">
        <v>4000</v>
      </c>
      <c r="F719" s="157">
        <v>759.21</v>
      </c>
      <c r="G719" s="158">
        <f>F719/E719</f>
        <v>0.1898025</v>
      </c>
    </row>
    <row r="720" spans="1:7" ht="12.75">
      <c r="A720" s="150"/>
      <c r="B720" s="150"/>
      <c r="C720" s="150"/>
      <c r="D720" s="155" t="s">
        <v>407</v>
      </c>
      <c r="E720" s="161"/>
      <c r="F720" s="157"/>
      <c r="G720" s="158"/>
    </row>
    <row r="721" spans="1:7" ht="12.75">
      <c r="A721" s="150"/>
      <c r="B721" s="167">
        <v>92605</v>
      </c>
      <c r="C721" s="150"/>
      <c r="D721" s="155" t="s">
        <v>147</v>
      </c>
      <c r="E721" s="162">
        <v>303376</v>
      </c>
      <c r="F721" s="157">
        <f>SUM(F722)</f>
        <v>158000</v>
      </c>
      <c r="G721" s="158">
        <f>F721/E721</f>
        <v>0.5208058646695849</v>
      </c>
    </row>
    <row r="722" spans="1:7" ht="12.75">
      <c r="A722" s="150"/>
      <c r="B722" s="150"/>
      <c r="C722" s="150"/>
      <c r="D722" s="155" t="s">
        <v>83</v>
      </c>
      <c r="E722" s="162">
        <v>303376</v>
      </c>
      <c r="F722" s="157">
        <f>SUM(F723,F728,F731,F734,F737,F740,F743)</f>
        <v>158000</v>
      </c>
      <c r="G722" s="158">
        <f>F722/E722</f>
        <v>0.5208058646695849</v>
      </c>
    </row>
    <row r="723" spans="1:7" ht="12.75">
      <c r="A723" s="150"/>
      <c r="B723" s="150"/>
      <c r="C723" s="159">
        <v>2820</v>
      </c>
      <c r="D723" s="155" t="s">
        <v>225</v>
      </c>
      <c r="E723" s="162">
        <v>300000</v>
      </c>
      <c r="F723" s="157">
        <v>158000</v>
      </c>
      <c r="G723" s="158">
        <f>F723/E723</f>
        <v>0.5266666666666666</v>
      </c>
    </row>
    <row r="724" spans="1:7" ht="12.75">
      <c r="A724" s="150"/>
      <c r="B724" s="150"/>
      <c r="C724" s="160"/>
      <c r="D724" s="155" t="s">
        <v>226</v>
      </c>
      <c r="E724" s="161"/>
      <c r="F724" s="157"/>
      <c r="G724" s="158"/>
    </row>
    <row r="725" spans="1:7" ht="12.75">
      <c r="A725" s="150"/>
      <c r="B725" s="150"/>
      <c r="C725" s="160"/>
      <c r="D725" s="155" t="s">
        <v>168</v>
      </c>
      <c r="E725" s="161"/>
      <c r="F725" s="157"/>
      <c r="G725" s="158"/>
    </row>
    <row r="726" spans="1:7" ht="12.75">
      <c r="A726" s="150"/>
      <c r="B726" s="150"/>
      <c r="C726" s="150"/>
      <c r="D726" s="155" t="s">
        <v>408</v>
      </c>
      <c r="E726" s="162">
        <v>300000</v>
      </c>
      <c r="F726" s="157">
        <v>158000</v>
      </c>
      <c r="G726" s="158">
        <f>F726/E726</f>
        <v>0.5266666666666666</v>
      </c>
    </row>
    <row r="727" spans="1:7" ht="12.75">
      <c r="A727" s="160"/>
      <c r="B727" s="160"/>
      <c r="C727" s="160"/>
      <c r="D727" s="155" t="s">
        <v>409</v>
      </c>
      <c r="E727" s="161"/>
      <c r="F727" s="157"/>
      <c r="G727" s="158"/>
    </row>
    <row r="728" spans="1:7" ht="12.75">
      <c r="A728" s="150"/>
      <c r="B728" s="150"/>
      <c r="C728" s="159">
        <v>4119</v>
      </c>
      <c r="D728" s="155" t="s">
        <v>102</v>
      </c>
      <c r="E728" s="165">
        <v>38</v>
      </c>
      <c r="F728" s="157">
        <v>0</v>
      </c>
      <c r="G728" s="158">
        <f>F728/E728</f>
        <v>0</v>
      </c>
    </row>
    <row r="729" spans="1:7" ht="12.75">
      <c r="A729" s="150"/>
      <c r="B729" s="150"/>
      <c r="C729" s="160"/>
      <c r="D729" s="155" t="s">
        <v>168</v>
      </c>
      <c r="E729" s="161"/>
      <c r="F729" s="157"/>
      <c r="G729" s="158"/>
    </row>
    <row r="730" spans="1:7" ht="12.75">
      <c r="A730" s="150"/>
      <c r="B730" s="150"/>
      <c r="C730" s="150"/>
      <c r="D730" s="155" t="s">
        <v>424</v>
      </c>
      <c r="E730" s="165">
        <v>38</v>
      </c>
      <c r="F730" s="157">
        <v>0</v>
      </c>
      <c r="G730" s="158">
        <v>0</v>
      </c>
    </row>
    <row r="731" spans="1:7" ht="12.75">
      <c r="A731" s="150"/>
      <c r="B731" s="150"/>
      <c r="C731" s="159">
        <v>4129</v>
      </c>
      <c r="D731" s="155" t="s">
        <v>103</v>
      </c>
      <c r="E731" s="180">
        <v>8</v>
      </c>
      <c r="F731" s="157">
        <v>0</v>
      </c>
      <c r="G731" s="158">
        <f>F731/E731</f>
        <v>0</v>
      </c>
    </row>
    <row r="732" spans="1:7" ht="12.75">
      <c r="A732" s="150"/>
      <c r="B732" s="150"/>
      <c r="C732" s="160"/>
      <c r="D732" s="155" t="s">
        <v>168</v>
      </c>
      <c r="E732" s="161"/>
      <c r="F732" s="157"/>
      <c r="G732" s="158"/>
    </row>
    <row r="733" spans="1:7" ht="12.75">
      <c r="A733" s="150"/>
      <c r="B733" s="150"/>
      <c r="C733" s="150"/>
      <c r="D733" s="155" t="s">
        <v>424</v>
      </c>
      <c r="E733" s="180">
        <v>8</v>
      </c>
      <c r="F733" s="157">
        <v>0</v>
      </c>
      <c r="G733" s="158">
        <v>0</v>
      </c>
    </row>
    <row r="734" spans="1:7" ht="12.75">
      <c r="A734" s="150"/>
      <c r="B734" s="150"/>
      <c r="C734" s="159">
        <v>4179</v>
      </c>
      <c r="D734" s="155" t="s">
        <v>108</v>
      </c>
      <c r="E734" s="164">
        <v>780</v>
      </c>
      <c r="F734" s="157">
        <v>0</v>
      </c>
      <c r="G734" s="158">
        <f>F734/E734</f>
        <v>0</v>
      </c>
    </row>
    <row r="735" spans="1:7" ht="12.75">
      <c r="A735" s="150"/>
      <c r="B735" s="150"/>
      <c r="C735" s="160"/>
      <c r="D735" s="155" t="s">
        <v>168</v>
      </c>
      <c r="E735" s="161"/>
      <c r="F735" s="157"/>
      <c r="G735" s="158"/>
    </row>
    <row r="736" spans="1:7" ht="12.75">
      <c r="A736" s="150"/>
      <c r="B736" s="150"/>
      <c r="C736" s="150"/>
      <c r="D736" s="155" t="s">
        <v>424</v>
      </c>
      <c r="E736" s="164">
        <v>780</v>
      </c>
      <c r="F736" s="157">
        <v>0</v>
      </c>
      <c r="G736" s="158">
        <v>0</v>
      </c>
    </row>
    <row r="737" spans="1:7" ht="12.75">
      <c r="A737" s="150"/>
      <c r="B737" s="150"/>
      <c r="C737" s="159">
        <v>4219</v>
      </c>
      <c r="D737" s="155" t="s">
        <v>86</v>
      </c>
      <c r="E737" s="163">
        <v>1552</v>
      </c>
      <c r="F737" s="157">
        <v>0</v>
      </c>
      <c r="G737" s="158">
        <f>F737/E737</f>
        <v>0</v>
      </c>
    </row>
    <row r="738" spans="1:7" ht="12.75">
      <c r="A738" s="150"/>
      <c r="B738" s="150"/>
      <c r="C738" s="160"/>
      <c r="D738" s="155" t="s">
        <v>168</v>
      </c>
      <c r="E738" s="161"/>
      <c r="F738" s="157"/>
      <c r="G738" s="158"/>
    </row>
    <row r="739" spans="1:7" ht="12.75">
      <c r="A739" s="150"/>
      <c r="B739" s="150"/>
      <c r="C739" s="150"/>
      <c r="D739" s="155" t="s">
        <v>424</v>
      </c>
      <c r="E739" s="163">
        <v>1552</v>
      </c>
      <c r="F739" s="157">
        <v>0</v>
      </c>
      <c r="G739" s="158">
        <v>0</v>
      </c>
    </row>
    <row r="740" spans="1:7" ht="12.75">
      <c r="A740" s="150"/>
      <c r="B740" s="150"/>
      <c r="C740" s="159">
        <v>4309</v>
      </c>
      <c r="D740" s="155" t="s">
        <v>84</v>
      </c>
      <c r="E740" s="164">
        <v>975</v>
      </c>
      <c r="F740" s="157">
        <v>0</v>
      </c>
      <c r="G740" s="158">
        <f>F740/E740</f>
        <v>0</v>
      </c>
    </row>
    <row r="741" spans="1:7" ht="12.75">
      <c r="A741" s="150"/>
      <c r="B741" s="150"/>
      <c r="C741" s="160"/>
      <c r="D741" s="155" t="s">
        <v>168</v>
      </c>
      <c r="E741" s="161"/>
      <c r="F741" s="157"/>
      <c r="G741" s="158"/>
    </row>
    <row r="742" spans="1:7" ht="12.75">
      <c r="A742" s="150"/>
      <c r="B742" s="150"/>
      <c r="C742" s="150"/>
      <c r="D742" s="155" t="s">
        <v>424</v>
      </c>
      <c r="E742" s="164">
        <v>975</v>
      </c>
      <c r="F742" s="157">
        <v>0</v>
      </c>
      <c r="G742" s="158">
        <v>0</v>
      </c>
    </row>
    <row r="743" spans="1:7" ht="12.75">
      <c r="A743" s="150"/>
      <c r="B743" s="150"/>
      <c r="C743" s="159">
        <v>4749</v>
      </c>
      <c r="D743" s="155" t="s">
        <v>245</v>
      </c>
      <c r="E743" s="165">
        <v>23</v>
      </c>
      <c r="F743" s="157">
        <v>0</v>
      </c>
      <c r="G743" s="158">
        <f>F743/E743</f>
        <v>0</v>
      </c>
    </row>
    <row r="744" spans="1:7" ht="12.75">
      <c r="A744" s="150"/>
      <c r="B744" s="150"/>
      <c r="C744" s="160"/>
      <c r="D744" s="155" t="s">
        <v>246</v>
      </c>
      <c r="E744" s="161"/>
      <c r="F744" s="157"/>
      <c r="G744" s="158"/>
    </row>
    <row r="745" spans="1:7" ht="12.75">
      <c r="A745" s="150"/>
      <c r="B745" s="150"/>
      <c r="C745" s="160"/>
      <c r="D745" s="155" t="s">
        <v>168</v>
      </c>
      <c r="E745" s="161"/>
      <c r="F745" s="157"/>
      <c r="G745" s="158"/>
    </row>
    <row r="746" spans="1:7" ht="12.75">
      <c r="A746" s="150"/>
      <c r="B746" s="150"/>
      <c r="C746" s="150"/>
      <c r="D746" s="155" t="s">
        <v>424</v>
      </c>
      <c r="E746" s="165">
        <v>23</v>
      </c>
      <c r="F746" s="157">
        <v>0</v>
      </c>
      <c r="G746" s="158">
        <v>0</v>
      </c>
    </row>
    <row r="747" spans="1:7" ht="12.75">
      <c r="A747" s="160"/>
      <c r="B747" s="160"/>
      <c r="C747" s="160"/>
      <c r="D747" s="181" t="s">
        <v>160</v>
      </c>
      <c r="E747" s="175">
        <v>29680824</v>
      </c>
      <c r="F747" s="153">
        <f>SUM(F2,F24,F32,F66,F108,F124,F203,F208,F268,F282,F289,F296,F461,F492,F565,F571,F580,F641,F709)</f>
        <v>13717123.830000002</v>
      </c>
      <c r="G747" s="147">
        <f>F747/E747</f>
        <v>0.4621544142440251</v>
      </c>
    </row>
  </sheetData>
  <sheetProtection/>
  <printOptions/>
  <pageMargins left="0.5511811023622047" right="0.35433070866141736" top="1.1811023622047245" bottom="0.984251968503937" header="0.5118110236220472" footer="0.5118110236220472"/>
  <pageSetup firstPageNumber="13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2008r.&amp;R&amp;8Zał. nr 5
Wykonanie wydatków budżetowych wg
paragrafów klasyfikacji z wyodrębnieniem
wydatków bieżących i majatkowych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709" sqref="A709:G746"/>
    </sheetView>
  </sheetViews>
  <sheetFormatPr defaultColWidth="8.00390625" defaultRowHeight="12.75"/>
  <cols>
    <col min="1" max="1" width="5.57421875" style="189" bestFit="1" customWidth="1"/>
    <col min="2" max="2" width="7.140625" style="189" bestFit="1" customWidth="1"/>
    <col min="3" max="3" width="5.00390625" style="189" bestFit="1" customWidth="1"/>
    <col min="4" max="4" width="64.00390625" style="208" bestFit="1" customWidth="1"/>
    <col min="5" max="5" width="12.57421875" style="189" customWidth="1"/>
    <col min="6" max="6" width="15.00390625" style="209" customWidth="1"/>
    <col min="7" max="7" width="7.28125" style="210" bestFit="1" customWidth="1"/>
    <col min="8" max="16384" width="8.00390625" style="189" customWidth="1"/>
  </cols>
  <sheetData>
    <row r="1" spans="1:7" ht="25.5">
      <c r="A1" s="185" t="s">
        <v>32</v>
      </c>
      <c r="B1" s="185" t="s">
        <v>204</v>
      </c>
      <c r="C1" s="185" t="s">
        <v>203</v>
      </c>
      <c r="D1" s="145" t="s">
        <v>34</v>
      </c>
      <c r="E1" s="186" t="s">
        <v>237</v>
      </c>
      <c r="F1" s="187" t="s">
        <v>239</v>
      </c>
      <c r="G1" s="188" t="s">
        <v>238</v>
      </c>
    </row>
    <row r="2" spans="1:7" ht="12.75">
      <c r="A2" s="190">
        <v>10</v>
      </c>
      <c r="B2" s="191"/>
      <c r="C2" s="191"/>
      <c r="D2" s="151" t="s">
        <v>35</v>
      </c>
      <c r="E2" s="152">
        <v>152723</v>
      </c>
      <c r="F2" s="192">
        <f>SUM(F3)</f>
        <v>152301.85</v>
      </c>
      <c r="G2" s="188">
        <f>F2/E2</f>
        <v>0.9972423930907591</v>
      </c>
    </row>
    <row r="3" spans="1:7" s="148" customFormat="1" ht="12.75">
      <c r="A3" s="191"/>
      <c r="B3" s="193">
        <v>1095</v>
      </c>
      <c r="C3" s="191"/>
      <c r="D3" s="155" t="s">
        <v>36</v>
      </c>
      <c r="E3" s="162">
        <v>152723</v>
      </c>
      <c r="F3" s="194">
        <f>SUM(F4)</f>
        <v>152301.85</v>
      </c>
      <c r="G3" s="195">
        <f aca="true" t="shared" si="0" ref="G3:G20">F3/E3</f>
        <v>0.9972423930907591</v>
      </c>
    </row>
    <row r="4" spans="1:7" s="148" customFormat="1" ht="12.75">
      <c r="A4" s="191"/>
      <c r="B4" s="191"/>
      <c r="C4" s="191"/>
      <c r="D4" s="155" t="s">
        <v>83</v>
      </c>
      <c r="E4" s="162">
        <v>152723</v>
      </c>
      <c r="F4" s="194">
        <f>SUM(F5:F9)</f>
        <v>152301.85</v>
      </c>
      <c r="G4" s="195">
        <f t="shared" si="0"/>
        <v>0.9972423930907591</v>
      </c>
    </row>
    <row r="5" spans="1:7" s="148" customFormat="1" ht="12.75">
      <c r="A5" s="191"/>
      <c r="B5" s="191"/>
      <c r="C5" s="196">
        <v>4010</v>
      </c>
      <c r="D5" s="155" t="s">
        <v>101</v>
      </c>
      <c r="E5" s="163">
        <v>2200</v>
      </c>
      <c r="F5" s="194">
        <v>1950.19</v>
      </c>
      <c r="G5" s="195">
        <f t="shared" si="0"/>
        <v>0.8864500000000001</v>
      </c>
    </row>
    <row r="6" spans="1:7" s="148" customFormat="1" ht="12.75">
      <c r="A6" s="191"/>
      <c r="B6" s="191"/>
      <c r="C6" s="196">
        <v>4110</v>
      </c>
      <c r="D6" s="155" t="s">
        <v>102</v>
      </c>
      <c r="E6" s="164">
        <v>335</v>
      </c>
      <c r="F6" s="194">
        <v>212.66</v>
      </c>
      <c r="G6" s="195">
        <f t="shared" si="0"/>
        <v>0.6348059701492538</v>
      </c>
    </row>
    <row r="7" spans="1:7" s="148" customFormat="1" ht="12.75">
      <c r="A7" s="191"/>
      <c r="B7" s="191"/>
      <c r="C7" s="196">
        <v>4120</v>
      </c>
      <c r="D7" s="155" t="s">
        <v>103</v>
      </c>
      <c r="E7" s="165">
        <v>55</v>
      </c>
      <c r="F7" s="194">
        <v>34.3</v>
      </c>
      <c r="G7" s="195">
        <f t="shared" si="0"/>
        <v>0.6236363636363635</v>
      </c>
    </row>
    <row r="8" spans="1:7" ht="12.75">
      <c r="A8" s="191"/>
      <c r="B8" s="191"/>
      <c r="C8" s="196">
        <v>4210</v>
      </c>
      <c r="D8" s="155" t="s">
        <v>86</v>
      </c>
      <c r="E8" s="164">
        <v>404</v>
      </c>
      <c r="F8" s="197">
        <v>404</v>
      </c>
      <c r="G8" s="198">
        <f t="shared" si="0"/>
        <v>1</v>
      </c>
    </row>
    <row r="9" spans="1:7" ht="12.75">
      <c r="A9" s="191"/>
      <c r="B9" s="191"/>
      <c r="C9" s="196">
        <v>4430</v>
      </c>
      <c r="D9" s="155" t="s">
        <v>94</v>
      </c>
      <c r="E9" s="162">
        <v>149729</v>
      </c>
      <c r="F9" s="197">
        <v>149700.7</v>
      </c>
      <c r="G9" s="198">
        <f t="shared" si="0"/>
        <v>0.9998109918586247</v>
      </c>
    </row>
    <row r="10" spans="1:7" ht="12.75">
      <c r="A10" s="199">
        <v>750</v>
      </c>
      <c r="B10" s="191"/>
      <c r="C10" s="191"/>
      <c r="D10" s="151" t="s">
        <v>41</v>
      </c>
      <c r="E10" s="174">
        <v>98115</v>
      </c>
      <c r="F10" s="192">
        <f>SUM(F11)</f>
        <v>49056</v>
      </c>
      <c r="G10" s="188">
        <f t="shared" si="0"/>
        <v>0.4999847118177649</v>
      </c>
    </row>
    <row r="11" spans="1:7" ht="12.75">
      <c r="A11" s="191"/>
      <c r="B11" s="200">
        <v>75011</v>
      </c>
      <c r="C11" s="191"/>
      <c r="D11" s="155" t="s">
        <v>42</v>
      </c>
      <c r="E11" s="156">
        <v>98115</v>
      </c>
      <c r="F11" s="194">
        <f>SUM(F12)</f>
        <v>49056</v>
      </c>
      <c r="G11" s="198">
        <f t="shared" si="0"/>
        <v>0.4999847118177649</v>
      </c>
    </row>
    <row r="12" spans="1:7" ht="12.75">
      <c r="A12" s="191"/>
      <c r="B12" s="191"/>
      <c r="C12" s="191"/>
      <c r="D12" s="155" t="s">
        <v>83</v>
      </c>
      <c r="E12" s="156">
        <v>98115</v>
      </c>
      <c r="F12" s="197">
        <f>SUM(F13:F15)</f>
        <v>49056</v>
      </c>
      <c r="G12" s="198">
        <f t="shared" si="0"/>
        <v>0.4999847118177649</v>
      </c>
    </row>
    <row r="13" spans="1:7" ht="12.75">
      <c r="A13" s="191"/>
      <c r="B13" s="191"/>
      <c r="C13" s="196">
        <v>4010</v>
      </c>
      <c r="D13" s="155" t="s">
        <v>101</v>
      </c>
      <c r="E13" s="156">
        <v>81800</v>
      </c>
      <c r="F13" s="194">
        <v>38324.59</v>
      </c>
      <c r="G13" s="198">
        <f t="shared" si="0"/>
        <v>0.4685157701711491</v>
      </c>
    </row>
    <row r="14" spans="1:7" ht="12.75">
      <c r="A14" s="191"/>
      <c r="B14" s="191"/>
      <c r="C14" s="196">
        <v>4110</v>
      </c>
      <c r="D14" s="155" t="s">
        <v>102</v>
      </c>
      <c r="E14" s="156">
        <v>14150</v>
      </c>
      <c r="F14" s="194">
        <v>9579.5</v>
      </c>
      <c r="G14" s="198">
        <f t="shared" si="0"/>
        <v>0.6769964664310955</v>
      </c>
    </row>
    <row r="15" spans="1:7" ht="12.75">
      <c r="A15" s="191"/>
      <c r="B15" s="191"/>
      <c r="C15" s="196">
        <v>4120</v>
      </c>
      <c r="D15" s="155" t="s">
        <v>103</v>
      </c>
      <c r="E15" s="163">
        <v>2165</v>
      </c>
      <c r="F15" s="194">
        <v>1151.91</v>
      </c>
      <c r="G15" s="198">
        <f t="shared" si="0"/>
        <v>0.5320600461893765</v>
      </c>
    </row>
    <row r="16" spans="1:7" ht="12.75">
      <c r="A16" s="199">
        <v>751</v>
      </c>
      <c r="B16" s="191"/>
      <c r="C16" s="191"/>
      <c r="D16" s="151" t="s">
        <v>174</v>
      </c>
      <c r="E16" s="172">
        <v>2023</v>
      </c>
      <c r="F16" s="192">
        <f>SUM(F18)</f>
        <v>850</v>
      </c>
      <c r="G16" s="188">
        <f t="shared" si="0"/>
        <v>0.42016806722689076</v>
      </c>
    </row>
    <row r="17" spans="1:7" ht="12.75">
      <c r="A17" s="191"/>
      <c r="B17" s="191"/>
      <c r="C17" s="191"/>
      <c r="D17" s="151" t="s">
        <v>175</v>
      </c>
      <c r="E17" s="161"/>
      <c r="F17" s="194"/>
      <c r="G17" s="198"/>
    </row>
    <row r="18" spans="1:7" ht="12.75">
      <c r="A18" s="191"/>
      <c r="B18" s="200">
        <v>75101</v>
      </c>
      <c r="C18" s="191"/>
      <c r="D18" s="155" t="s">
        <v>176</v>
      </c>
      <c r="E18" s="163">
        <v>2023</v>
      </c>
      <c r="F18" s="194">
        <f>SUM(F19)</f>
        <v>850</v>
      </c>
      <c r="G18" s="198">
        <f t="shared" si="0"/>
        <v>0.42016806722689076</v>
      </c>
    </row>
    <row r="19" spans="1:7" ht="12.75">
      <c r="A19" s="191"/>
      <c r="B19" s="191"/>
      <c r="C19" s="191"/>
      <c r="D19" s="155" t="s">
        <v>83</v>
      </c>
      <c r="E19" s="163">
        <v>2023</v>
      </c>
      <c r="F19" s="194">
        <f>SUM(F20)</f>
        <v>850</v>
      </c>
      <c r="G19" s="198">
        <f t="shared" si="0"/>
        <v>0.42016806722689076</v>
      </c>
    </row>
    <row r="20" spans="1:7" ht="12.75">
      <c r="A20" s="191"/>
      <c r="B20" s="191"/>
      <c r="C20" s="196">
        <v>4210</v>
      </c>
      <c r="D20" s="155" t="s">
        <v>86</v>
      </c>
      <c r="E20" s="163">
        <v>2023</v>
      </c>
      <c r="F20" s="197">
        <v>850</v>
      </c>
      <c r="G20" s="198">
        <f t="shared" si="0"/>
        <v>0.42016806722689076</v>
      </c>
    </row>
    <row r="21" spans="1:7" ht="12.75">
      <c r="A21" s="199">
        <v>754</v>
      </c>
      <c r="B21" s="191"/>
      <c r="C21" s="191"/>
      <c r="D21" s="151" t="s">
        <v>43</v>
      </c>
      <c r="E21" s="172">
        <v>1000</v>
      </c>
      <c r="F21" s="192">
        <v>0</v>
      </c>
      <c r="G21" s="188">
        <f>F21/E21</f>
        <v>0</v>
      </c>
    </row>
    <row r="22" spans="1:7" ht="12.75">
      <c r="A22" s="191"/>
      <c r="B22" s="200">
        <v>75414</v>
      </c>
      <c r="C22" s="191"/>
      <c r="D22" s="155" t="s">
        <v>44</v>
      </c>
      <c r="E22" s="163">
        <v>1000</v>
      </c>
      <c r="F22" s="194">
        <v>0</v>
      </c>
      <c r="G22" s="198">
        <f aca="true" t="shared" si="1" ref="G22:G60">F22/E22</f>
        <v>0</v>
      </c>
    </row>
    <row r="23" spans="1:7" ht="12.75">
      <c r="A23" s="191"/>
      <c r="B23" s="191"/>
      <c r="C23" s="191"/>
      <c r="D23" s="155" t="s">
        <v>83</v>
      </c>
      <c r="E23" s="163">
        <v>1000</v>
      </c>
      <c r="F23" s="194">
        <v>0</v>
      </c>
      <c r="G23" s="198">
        <f t="shared" si="1"/>
        <v>0</v>
      </c>
    </row>
    <row r="24" spans="1:7" ht="12.75">
      <c r="A24" s="191"/>
      <c r="B24" s="191"/>
      <c r="C24" s="196">
        <v>4210</v>
      </c>
      <c r="D24" s="155" t="s">
        <v>86</v>
      </c>
      <c r="E24" s="163">
        <v>1000</v>
      </c>
      <c r="F24" s="194">
        <v>0</v>
      </c>
      <c r="G24" s="198">
        <f t="shared" si="1"/>
        <v>0</v>
      </c>
    </row>
    <row r="25" spans="1:7" ht="12.75">
      <c r="A25" s="199">
        <v>851</v>
      </c>
      <c r="B25" s="191"/>
      <c r="C25" s="191"/>
      <c r="D25" s="151" t="s">
        <v>56</v>
      </c>
      <c r="E25" s="201">
        <v>200</v>
      </c>
      <c r="F25" s="192">
        <f>SUM(F26)</f>
        <v>0</v>
      </c>
      <c r="G25" s="188">
        <f t="shared" si="1"/>
        <v>0</v>
      </c>
    </row>
    <row r="26" spans="1:7" ht="12.75">
      <c r="A26" s="191"/>
      <c r="B26" s="200">
        <v>85195</v>
      </c>
      <c r="C26" s="191"/>
      <c r="D26" s="155" t="s">
        <v>36</v>
      </c>
      <c r="E26" s="164">
        <v>200</v>
      </c>
      <c r="F26" s="197">
        <f>SUM(F27)</f>
        <v>0</v>
      </c>
      <c r="G26" s="198">
        <f t="shared" si="1"/>
        <v>0</v>
      </c>
    </row>
    <row r="27" spans="1:7" ht="12.75">
      <c r="A27" s="191"/>
      <c r="B27" s="191"/>
      <c r="C27" s="191"/>
      <c r="D27" s="155" t="s">
        <v>83</v>
      </c>
      <c r="E27" s="164">
        <v>200</v>
      </c>
      <c r="F27" s="176">
        <f>SUM(F28)</f>
        <v>0</v>
      </c>
      <c r="G27" s="198">
        <f t="shared" si="1"/>
        <v>0</v>
      </c>
    </row>
    <row r="28" spans="1:7" ht="12.75">
      <c r="A28" s="191"/>
      <c r="B28" s="191"/>
      <c r="C28" s="196">
        <v>4210</v>
      </c>
      <c r="D28" s="155" t="s">
        <v>86</v>
      </c>
      <c r="E28" s="164">
        <v>200</v>
      </c>
      <c r="F28" s="176">
        <v>0</v>
      </c>
      <c r="G28" s="198">
        <f t="shared" si="1"/>
        <v>0</v>
      </c>
    </row>
    <row r="29" spans="1:7" ht="12.75">
      <c r="A29" s="199">
        <v>852</v>
      </c>
      <c r="B29" s="191"/>
      <c r="C29" s="191"/>
      <c r="D29" s="151" t="s">
        <v>58</v>
      </c>
      <c r="E29" s="168">
        <v>4009000</v>
      </c>
      <c r="F29" s="192">
        <f>SUM(F23:F28,F30,F51,F56)</f>
        <v>1745969.0899999999</v>
      </c>
      <c r="G29" s="198">
        <f t="shared" si="1"/>
        <v>0.4355123696682464</v>
      </c>
    </row>
    <row r="30" spans="1:9" ht="12.75">
      <c r="A30" s="191"/>
      <c r="B30" s="200">
        <v>85212</v>
      </c>
      <c r="C30" s="191"/>
      <c r="D30" s="155" t="s">
        <v>267</v>
      </c>
      <c r="E30" s="169">
        <v>3769000</v>
      </c>
      <c r="F30" s="194">
        <f>SUM(F32)</f>
        <v>1660111.94</v>
      </c>
      <c r="G30" s="198">
        <f t="shared" si="1"/>
        <v>0.4404648288670735</v>
      </c>
      <c r="I30" s="202"/>
    </row>
    <row r="31" spans="1:7" ht="12.75">
      <c r="A31" s="191"/>
      <c r="B31" s="191"/>
      <c r="C31" s="191"/>
      <c r="D31" s="155" t="s">
        <v>268</v>
      </c>
      <c r="E31" s="161"/>
      <c r="F31" s="194"/>
      <c r="G31" s="198"/>
    </row>
    <row r="32" spans="1:7" ht="12.75">
      <c r="A32" s="191"/>
      <c r="B32" s="191"/>
      <c r="C32" s="191"/>
      <c r="D32" s="155" t="s">
        <v>83</v>
      </c>
      <c r="E32" s="169">
        <v>3769000</v>
      </c>
      <c r="F32" s="194">
        <f>SUM(F33:F50)</f>
        <v>1660111.94</v>
      </c>
      <c r="G32" s="198">
        <f t="shared" si="1"/>
        <v>0.4404648288670735</v>
      </c>
    </row>
    <row r="33" spans="1:7" ht="12.75">
      <c r="A33" s="191"/>
      <c r="B33" s="191"/>
      <c r="C33" s="196">
        <v>3110</v>
      </c>
      <c r="D33" s="155" t="s">
        <v>126</v>
      </c>
      <c r="E33" s="169">
        <v>3631253</v>
      </c>
      <c r="F33" s="194">
        <v>1596461.79</v>
      </c>
      <c r="G33" s="198">
        <f t="shared" si="1"/>
        <v>0.4396448801556928</v>
      </c>
    </row>
    <row r="34" spans="1:7" ht="12.75">
      <c r="A34" s="191"/>
      <c r="B34" s="191"/>
      <c r="C34" s="196">
        <v>4010</v>
      </c>
      <c r="D34" s="155" t="s">
        <v>101</v>
      </c>
      <c r="E34" s="156">
        <v>70020</v>
      </c>
      <c r="F34" s="194">
        <v>35137.88</v>
      </c>
      <c r="G34" s="198">
        <f t="shared" si="1"/>
        <v>0.501826335332762</v>
      </c>
    </row>
    <row r="35" spans="1:7" ht="12.75">
      <c r="A35" s="191"/>
      <c r="B35" s="191"/>
      <c r="C35" s="196">
        <v>4040</v>
      </c>
      <c r="D35" s="155" t="s">
        <v>106</v>
      </c>
      <c r="E35" s="163">
        <v>3885</v>
      </c>
      <c r="F35" s="194">
        <v>3840.61</v>
      </c>
      <c r="G35" s="198">
        <f t="shared" si="1"/>
        <v>0.9885740025740026</v>
      </c>
    </row>
    <row r="36" spans="1:7" ht="12.75">
      <c r="A36" s="191"/>
      <c r="B36" s="191"/>
      <c r="C36" s="196">
        <v>4110</v>
      </c>
      <c r="D36" s="155" t="s">
        <v>102</v>
      </c>
      <c r="E36" s="156">
        <v>38672</v>
      </c>
      <c r="F36" s="194">
        <v>18826.03</v>
      </c>
      <c r="G36" s="198">
        <f t="shared" si="1"/>
        <v>0.48681293959453864</v>
      </c>
    </row>
    <row r="37" spans="1:7" ht="12.75">
      <c r="A37" s="191"/>
      <c r="B37" s="191"/>
      <c r="C37" s="196">
        <v>4120</v>
      </c>
      <c r="D37" s="155" t="s">
        <v>103</v>
      </c>
      <c r="E37" s="163">
        <v>1811</v>
      </c>
      <c r="F37" s="194">
        <v>954.99</v>
      </c>
      <c r="G37" s="198">
        <f t="shared" si="1"/>
        <v>0.5273274434014357</v>
      </c>
    </row>
    <row r="38" spans="1:7" ht="12.75">
      <c r="A38" s="191"/>
      <c r="B38" s="191"/>
      <c r="C38" s="196">
        <v>4170</v>
      </c>
      <c r="D38" s="155" t="s">
        <v>108</v>
      </c>
      <c r="E38" s="163">
        <v>1800</v>
      </c>
      <c r="F38" s="194">
        <v>400</v>
      </c>
      <c r="G38" s="198">
        <f t="shared" si="1"/>
        <v>0.2222222222222222</v>
      </c>
    </row>
    <row r="39" spans="1:7" ht="12.75">
      <c r="A39" s="191"/>
      <c r="B39" s="191"/>
      <c r="C39" s="196">
        <v>4210</v>
      </c>
      <c r="D39" s="155" t="s">
        <v>86</v>
      </c>
      <c r="E39" s="163">
        <v>5579</v>
      </c>
      <c r="F39" s="194">
        <v>531.5</v>
      </c>
      <c r="G39" s="198">
        <f t="shared" si="1"/>
        <v>0.09526796917010216</v>
      </c>
    </row>
    <row r="40" spans="1:7" ht="12.75">
      <c r="A40" s="191"/>
      <c r="B40" s="191"/>
      <c r="C40" s="196">
        <v>4260</v>
      </c>
      <c r="D40" s="155" t="s">
        <v>92</v>
      </c>
      <c r="E40" s="163">
        <v>2000</v>
      </c>
      <c r="F40" s="194">
        <v>777.24</v>
      </c>
      <c r="G40" s="198">
        <f t="shared" si="1"/>
        <v>0.38862</v>
      </c>
    </row>
    <row r="41" spans="1:7" ht="12.75">
      <c r="A41" s="191"/>
      <c r="B41" s="191"/>
      <c r="C41" s="196">
        <v>4280</v>
      </c>
      <c r="D41" s="155" t="s">
        <v>109</v>
      </c>
      <c r="E41" s="165">
        <v>80</v>
      </c>
      <c r="F41" s="194">
        <v>0</v>
      </c>
      <c r="G41" s="198">
        <f t="shared" si="1"/>
        <v>0</v>
      </c>
    </row>
    <row r="42" spans="1:7" ht="12.75">
      <c r="A42" s="191"/>
      <c r="B42" s="191"/>
      <c r="C42" s="196">
        <v>4300</v>
      </c>
      <c r="D42" s="155" t="s">
        <v>84</v>
      </c>
      <c r="E42" s="163">
        <v>4000</v>
      </c>
      <c r="F42" s="194">
        <v>550.7</v>
      </c>
      <c r="G42" s="198">
        <f t="shared" si="1"/>
        <v>0.13767500000000002</v>
      </c>
    </row>
    <row r="43" spans="1:7" ht="12.75">
      <c r="A43" s="191"/>
      <c r="B43" s="191"/>
      <c r="C43" s="196">
        <v>4350</v>
      </c>
      <c r="D43" s="155" t="s">
        <v>211</v>
      </c>
      <c r="E43" s="163">
        <v>1000</v>
      </c>
      <c r="F43" s="194">
        <v>0</v>
      </c>
      <c r="G43" s="198">
        <f t="shared" si="1"/>
        <v>0</v>
      </c>
    </row>
    <row r="44" spans="1:7" ht="12.75">
      <c r="A44" s="191"/>
      <c r="B44" s="191"/>
      <c r="C44" s="196">
        <v>4370</v>
      </c>
      <c r="D44" s="155" t="s">
        <v>210</v>
      </c>
      <c r="E44" s="163">
        <v>2000</v>
      </c>
      <c r="F44" s="194">
        <v>0</v>
      </c>
      <c r="G44" s="198">
        <f>F44/E44</f>
        <v>0</v>
      </c>
    </row>
    <row r="45" spans="1:7" ht="12.75">
      <c r="A45" s="191"/>
      <c r="B45" s="191"/>
      <c r="C45" s="196">
        <v>4410</v>
      </c>
      <c r="D45" s="155" t="s">
        <v>93</v>
      </c>
      <c r="E45" s="164">
        <v>600</v>
      </c>
      <c r="F45" s="194">
        <v>160.3</v>
      </c>
      <c r="G45" s="198">
        <f t="shared" si="1"/>
        <v>0.26716666666666666</v>
      </c>
    </row>
    <row r="46" spans="1:7" ht="12.75">
      <c r="A46" s="191"/>
      <c r="B46" s="191"/>
      <c r="C46" s="196">
        <v>4440</v>
      </c>
      <c r="D46" s="155" t="s">
        <v>112</v>
      </c>
      <c r="E46" s="163">
        <v>2600</v>
      </c>
      <c r="F46" s="194">
        <v>0</v>
      </c>
      <c r="G46" s="198">
        <f t="shared" si="1"/>
        <v>0</v>
      </c>
    </row>
    <row r="47" spans="1:7" ht="12.75">
      <c r="A47" s="191"/>
      <c r="B47" s="191"/>
      <c r="C47" s="196">
        <v>4700</v>
      </c>
      <c r="D47" s="155" t="s">
        <v>332</v>
      </c>
      <c r="E47" s="163">
        <v>1200</v>
      </c>
      <c r="F47" s="194">
        <v>647</v>
      </c>
      <c r="G47" s="198">
        <f t="shared" si="1"/>
        <v>0.5391666666666667</v>
      </c>
    </row>
    <row r="48" spans="1:7" ht="12.75">
      <c r="A48" s="191"/>
      <c r="B48" s="191"/>
      <c r="C48" s="196">
        <v>4740</v>
      </c>
      <c r="D48" s="155" t="s">
        <v>245</v>
      </c>
      <c r="E48" s="164">
        <v>500</v>
      </c>
      <c r="F48" s="194">
        <v>0</v>
      </c>
      <c r="G48" s="198">
        <f t="shared" si="1"/>
        <v>0</v>
      </c>
    </row>
    <row r="49" spans="1:7" ht="12.75">
      <c r="A49" s="191"/>
      <c r="B49" s="191"/>
      <c r="C49" s="191"/>
      <c r="D49" s="155" t="s">
        <v>246</v>
      </c>
      <c r="E49" s="161"/>
      <c r="F49" s="203"/>
      <c r="G49" s="198"/>
    </row>
    <row r="50" spans="1:7" ht="12.75">
      <c r="A50" s="191"/>
      <c r="B50" s="191"/>
      <c r="C50" s="196">
        <v>4750</v>
      </c>
      <c r="D50" s="155" t="s">
        <v>247</v>
      </c>
      <c r="E50" s="163">
        <v>2000</v>
      </c>
      <c r="F50" s="204">
        <v>1823.9</v>
      </c>
      <c r="G50" s="198">
        <f t="shared" si="1"/>
        <v>0.91195</v>
      </c>
    </row>
    <row r="51" spans="1:7" ht="12.75">
      <c r="A51" s="191"/>
      <c r="B51" s="200">
        <v>85213</v>
      </c>
      <c r="C51" s="191"/>
      <c r="D51" s="155" t="s">
        <v>269</v>
      </c>
      <c r="E51" s="156">
        <v>30000</v>
      </c>
      <c r="F51" s="205">
        <f>SUM(F54)</f>
        <v>6931.41</v>
      </c>
      <c r="G51" s="198">
        <f t="shared" si="1"/>
        <v>0.231047</v>
      </c>
    </row>
    <row r="52" spans="1:7" ht="12.75">
      <c r="A52" s="191"/>
      <c r="B52" s="191"/>
      <c r="C52" s="191"/>
      <c r="D52" s="155" t="s">
        <v>270</v>
      </c>
      <c r="E52" s="161"/>
      <c r="F52" s="205"/>
      <c r="G52" s="198"/>
    </row>
    <row r="53" spans="1:7" ht="12.75">
      <c r="A53" s="206"/>
      <c r="B53" s="206"/>
      <c r="C53" s="206"/>
      <c r="D53" s="155" t="s">
        <v>271</v>
      </c>
      <c r="E53" s="173"/>
      <c r="F53" s="205"/>
      <c r="G53" s="198"/>
    </row>
    <row r="54" spans="1:7" ht="12.75">
      <c r="A54" s="191"/>
      <c r="B54" s="191"/>
      <c r="C54" s="191"/>
      <c r="D54" s="155" t="s">
        <v>83</v>
      </c>
      <c r="E54" s="156">
        <v>30000</v>
      </c>
      <c r="F54" s="205">
        <f>SUM(F55)</f>
        <v>6931.41</v>
      </c>
      <c r="G54" s="198">
        <f t="shared" si="1"/>
        <v>0.231047</v>
      </c>
    </row>
    <row r="55" spans="1:7" ht="12.75">
      <c r="A55" s="191"/>
      <c r="B55" s="191"/>
      <c r="C55" s="196">
        <v>4130</v>
      </c>
      <c r="D55" s="155" t="s">
        <v>127</v>
      </c>
      <c r="E55" s="156">
        <v>30000</v>
      </c>
      <c r="F55" s="205">
        <v>6931.41</v>
      </c>
      <c r="G55" s="198">
        <f t="shared" si="1"/>
        <v>0.231047</v>
      </c>
    </row>
    <row r="56" spans="1:7" ht="12.75">
      <c r="A56" s="191"/>
      <c r="B56" s="200">
        <v>85214</v>
      </c>
      <c r="C56" s="191"/>
      <c r="D56" s="155" t="s">
        <v>272</v>
      </c>
      <c r="E56" s="162">
        <v>210000</v>
      </c>
      <c r="F56" s="205">
        <f>SUM(F58)</f>
        <v>78925.74</v>
      </c>
      <c r="G56" s="198">
        <f t="shared" si="1"/>
        <v>0.3758368571428572</v>
      </c>
    </row>
    <row r="57" spans="1:7" ht="12.75">
      <c r="A57" s="191"/>
      <c r="B57" s="191"/>
      <c r="C57" s="191"/>
      <c r="D57" s="155" t="s">
        <v>273</v>
      </c>
      <c r="E57" s="161"/>
      <c r="F57" s="205"/>
      <c r="G57" s="198"/>
    </row>
    <row r="58" spans="1:7" ht="12.75">
      <c r="A58" s="191"/>
      <c r="B58" s="191"/>
      <c r="C58" s="191"/>
      <c r="D58" s="155" t="s">
        <v>83</v>
      </c>
      <c r="E58" s="162">
        <v>210000</v>
      </c>
      <c r="F58" s="205">
        <f>SUM(F59)</f>
        <v>78925.74</v>
      </c>
      <c r="G58" s="198">
        <f t="shared" si="1"/>
        <v>0.3758368571428572</v>
      </c>
    </row>
    <row r="59" spans="1:7" ht="12.75">
      <c r="A59" s="191"/>
      <c r="B59" s="191"/>
      <c r="C59" s="196">
        <v>3110</v>
      </c>
      <c r="D59" s="155" t="s">
        <v>126</v>
      </c>
      <c r="E59" s="162">
        <v>210000</v>
      </c>
      <c r="F59" s="205">
        <v>78925.74</v>
      </c>
      <c r="G59" s="198">
        <f t="shared" si="1"/>
        <v>0.3758368571428572</v>
      </c>
    </row>
    <row r="60" spans="1:7" ht="12.75">
      <c r="A60" s="206"/>
      <c r="B60" s="206"/>
      <c r="C60" s="206"/>
      <c r="D60" s="181" t="s">
        <v>160</v>
      </c>
      <c r="E60" s="168">
        <v>4263061</v>
      </c>
      <c r="F60" s="207">
        <f>SUM(F2+F10+F29+F16)</f>
        <v>1948176.94</v>
      </c>
      <c r="G60" s="188">
        <f t="shared" si="1"/>
        <v>0.45699016270233994</v>
      </c>
    </row>
  </sheetData>
  <sheetProtection/>
  <printOptions/>
  <pageMargins left="0.7086614173228347" right="0.5511811023622047" top="0.984251968503937" bottom="0.984251968503937" header="0.5118110236220472" footer="0.5118110236220472"/>
  <pageSetup firstPageNumber="35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2008r.&amp;R&amp;8Zał. nr 6
Plan i wykonanie wydatków
 na zadania zlecone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2"/>
  <sheetViews>
    <sheetView showGridLines="0" zoomScalePageLayoutView="0" workbookViewId="0" topLeftCell="A40">
      <selection activeCell="A709" sqref="A709:G746"/>
    </sheetView>
  </sheetViews>
  <sheetFormatPr defaultColWidth="8.00390625" defaultRowHeight="12.75"/>
  <cols>
    <col min="1" max="1" width="5.57421875" style="233" bestFit="1" customWidth="1"/>
    <col min="2" max="3" width="8.8515625" style="233" bestFit="1" customWidth="1"/>
    <col min="4" max="4" width="60.7109375" style="189" customWidth="1"/>
    <col min="5" max="5" width="12.57421875" style="189" bestFit="1" customWidth="1"/>
    <col min="6" max="6" width="13.57421875" style="189" customWidth="1"/>
    <col min="7" max="7" width="9.00390625" style="189" bestFit="1" customWidth="1"/>
    <col min="8" max="16384" width="8.00390625" style="189" customWidth="1"/>
  </cols>
  <sheetData>
    <row r="1" spans="1:7" ht="12.75">
      <c r="A1" s="211" t="s">
        <v>32</v>
      </c>
      <c r="B1" s="211" t="s">
        <v>33</v>
      </c>
      <c r="C1" s="211" t="s">
        <v>62</v>
      </c>
      <c r="D1" s="211" t="s">
        <v>34</v>
      </c>
      <c r="E1" s="212" t="s">
        <v>173</v>
      </c>
      <c r="F1" s="146" t="s">
        <v>239</v>
      </c>
      <c r="G1" s="147" t="s">
        <v>238</v>
      </c>
    </row>
    <row r="2" spans="1:7" ht="12.75">
      <c r="A2" s="213">
        <v>400</v>
      </c>
      <c r="B2" s="214"/>
      <c r="C2" s="214"/>
      <c r="D2" s="215" t="s">
        <v>87</v>
      </c>
      <c r="E2" s="216">
        <v>220000</v>
      </c>
      <c r="F2" s="153">
        <f>SUM(F3)</f>
        <v>26937</v>
      </c>
      <c r="G2" s="147">
        <f aca="true" t="shared" si="0" ref="G2:G7">F2/E2</f>
        <v>0.12244090909090909</v>
      </c>
    </row>
    <row r="3" spans="1:7" ht="12.75">
      <c r="A3" s="214"/>
      <c r="B3" s="217">
        <v>40002</v>
      </c>
      <c r="C3" s="214"/>
      <c r="D3" s="218" t="s">
        <v>88</v>
      </c>
      <c r="E3" s="219">
        <v>220000</v>
      </c>
      <c r="F3" s="157">
        <f>SUM(F4,F7)</f>
        <v>26937</v>
      </c>
      <c r="G3" s="158">
        <f t="shared" si="0"/>
        <v>0.12244090909090909</v>
      </c>
    </row>
    <row r="4" spans="1:7" ht="12.75">
      <c r="A4" s="214"/>
      <c r="B4" s="214"/>
      <c r="C4" s="220">
        <v>6050</v>
      </c>
      <c r="D4" s="218" t="s">
        <v>90</v>
      </c>
      <c r="E4" s="219">
        <v>158600</v>
      </c>
      <c r="F4" s="157">
        <v>0</v>
      </c>
      <c r="G4" s="158">
        <f t="shared" si="0"/>
        <v>0</v>
      </c>
    </row>
    <row r="5" spans="1:7" ht="12.75">
      <c r="A5" s="214"/>
      <c r="B5" s="214"/>
      <c r="C5" s="221"/>
      <c r="D5" s="218" t="s">
        <v>168</v>
      </c>
      <c r="E5" s="222"/>
      <c r="F5" s="157"/>
      <c r="G5" s="158"/>
    </row>
    <row r="6" spans="1:7" ht="12.75">
      <c r="A6" s="214"/>
      <c r="B6" s="214"/>
      <c r="C6" s="214"/>
      <c r="D6" s="218" t="s">
        <v>169</v>
      </c>
      <c r="E6" s="219">
        <v>158600</v>
      </c>
      <c r="F6" s="157">
        <v>0</v>
      </c>
      <c r="G6" s="158">
        <f t="shared" si="0"/>
        <v>0</v>
      </c>
    </row>
    <row r="7" spans="1:7" ht="12.75">
      <c r="A7" s="214"/>
      <c r="B7" s="214"/>
      <c r="C7" s="220">
        <v>6210</v>
      </c>
      <c r="D7" s="218" t="s">
        <v>229</v>
      </c>
      <c r="E7" s="223">
        <v>61400</v>
      </c>
      <c r="F7" s="157">
        <v>26937</v>
      </c>
      <c r="G7" s="158">
        <f t="shared" si="0"/>
        <v>0.43871335504885994</v>
      </c>
    </row>
    <row r="8" spans="1:7" ht="12.75">
      <c r="A8" s="214"/>
      <c r="B8" s="214"/>
      <c r="C8" s="214"/>
      <c r="D8" s="218" t="s">
        <v>230</v>
      </c>
      <c r="E8" s="222"/>
      <c r="F8" s="224"/>
      <c r="G8" s="147"/>
    </row>
    <row r="9" spans="1:7" ht="12.75">
      <c r="A9" s="214"/>
      <c r="B9" s="214"/>
      <c r="C9" s="214"/>
      <c r="D9" s="218" t="s">
        <v>168</v>
      </c>
      <c r="E9" s="222"/>
      <c r="F9" s="224"/>
      <c r="G9" s="147"/>
    </row>
    <row r="10" spans="1:7" ht="12.75">
      <c r="A10" s="214"/>
      <c r="B10" s="214"/>
      <c r="C10" s="214"/>
      <c r="D10" s="218" t="s">
        <v>410</v>
      </c>
      <c r="E10" s="225">
        <v>61400</v>
      </c>
      <c r="F10" s="176">
        <v>26937</v>
      </c>
      <c r="G10" s="158">
        <f>F10/E10</f>
        <v>0.43871335504885994</v>
      </c>
    </row>
    <row r="11" spans="1:7" ht="12.75">
      <c r="A11" s="213">
        <v>600</v>
      </c>
      <c r="B11" s="214"/>
      <c r="C11" s="214"/>
      <c r="D11" s="215" t="s">
        <v>37</v>
      </c>
      <c r="E11" s="216">
        <v>223819</v>
      </c>
      <c r="F11" s="224">
        <v>0</v>
      </c>
      <c r="G11" s="147">
        <f>F11/E11</f>
        <v>0</v>
      </c>
    </row>
    <row r="12" spans="1:7" ht="12.75">
      <c r="A12" s="214"/>
      <c r="B12" s="217">
        <v>60016</v>
      </c>
      <c r="C12" s="214"/>
      <c r="D12" s="218" t="s">
        <v>38</v>
      </c>
      <c r="E12" s="219">
        <v>223819</v>
      </c>
      <c r="F12" s="176">
        <v>0</v>
      </c>
      <c r="G12" s="158">
        <f>F12/E12</f>
        <v>0</v>
      </c>
    </row>
    <row r="13" spans="1:7" ht="12.75">
      <c r="A13" s="214"/>
      <c r="B13" s="214"/>
      <c r="C13" s="220">
        <v>6050</v>
      </c>
      <c r="D13" s="218" t="s">
        <v>90</v>
      </c>
      <c r="E13" s="219">
        <v>203819</v>
      </c>
      <c r="F13" s="157">
        <v>0</v>
      </c>
      <c r="G13" s="158">
        <f>F13/E13</f>
        <v>0</v>
      </c>
    </row>
    <row r="14" spans="1:7" ht="12.75">
      <c r="A14" s="214"/>
      <c r="B14" s="214"/>
      <c r="C14" s="221"/>
      <c r="D14" s="218" t="s">
        <v>168</v>
      </c>
      <c r="E14" s="222"/>
      <c r="F14" s="157"/>
      <c r="G14" s="158"/>
    </row>
    <row r="15" spans="1:7" ht="12.75">
      <c r="A15" s="214"/>
      <c r="B15" s="214"/>
      <c r="C15" s="221"/>
      <c r="D15" s="218" t="s">
        <v>209</v>
      </c>
      <c r="E15" s="226">
        <v>8000</v>
      </c>
      <c r="F15" s="157">
        <v>0</v>
      </c>
      <c r="G15" s="158">
        <v>0</v>
      </c>
    </row>
    <row r="16" spans="1:7" ht="12.75">
      <c r="A16" s="214"/>
      <c r="B16" s="214"/>
      <c r="C16" s="221"/>
      <c r="D16" s="218" t="s">
        <v>308</v>
      </c>
      <c r="E16" s="226">
        <v>8000</v>
      </c>
      <c r="F16" s="157">
        <v>0</v>
      </c>
      <c r="G16" s="158">
        <v>0</v>
      </c>
    </row>
    <row r="17" spans="1:7" ht="12.75">
      <c r="A17" s="214"/>
      <c r="B17" s="214"/>
      <c r="C17" s="214"/>
      <c r="D17" s="218" t="s">
        <v>309</v>
      </c>
      <c r="E17" s="219">
        <v>187819</v>
      </c>
      <c r="F17" s="157">
        <v>0</v>
      </c>
      <c r="G17" s="158">
        <v>0</v>
      </c>
    </row>
    <row r="18" spans="1:7" ht="12.75">
      <c r="A18" s="214"/>
      <c r="B18" s="214"/>
      <c r="C18" s="220">
        <v>6060</v>
      </c>
      <c r="D18" s="218" t="s">
        <v>113</v>
      </c>
      <c r="E18" s="223">
        <v>20000</v>
      </c>
      <c r="F18" s="157">
        <v>0</v>
      </c>
      <c r="G18" s="158">
        <f>F18/E18</f>
        <v>0</v>
      </c>
    </row>
    <row r="19" spans="1:7" ht="12.75">
      <c r="A19" s="214"/>
      <c r="B19" s="214"/>
      <c r="C19" s="221"/>
      <c r="D19" s="218" t="s">
        <v>168</v>
      </c>
      <c r="E19" s="222"/>
      <c r="F19" s="157"/>
      <c r="G19" s="158"/>
    </row>
    <row r="20" spans="1:7" ht="12.75">
      <c r="A20" s="214"/>
      <c r="B20" s="214"/>
      <c r="C20" s="214"/>
      <c r="D20" s="218" t="s">
        <v>310</v>
      </c>
      <c r="E20" s="223">
        <v>20000</v>
      </c>
      <c r="F20" s="157">
        <v>0</v>
      </c>
      <c r="G20" s="158">
        <f aca="true" t="shared" si="1" ref="G20:G25">F20/E20</f>
        <v>0</v>
      </c>
    </row>
    <row r="21" spans="1:7" ht="12.75">
      <c r="A21" s="213">
        <v>700</v>
      </c>
      <c r="B21" s="214"/>
      <c r="C21" s="214"/>
      <c r="D21" s="215" t="s">
        <v>39</v>
      </c>
      <c r="E21" s="216">
        <v>158400</v>
      </c>
      <c r="F21" s="153">
        <f>SUM(F22)</f>
        <v>0</v>
      </c>
      <c r="G21" s="147">
        <f t="shared" si="1"/>
        <v>0</v>
      </c>
    </row>
    <row r="22" spans="1:7" ht="12.75">
      <c r="A22" s="214"/>
      <c r="B22" s="217">
        <v>70005</v>
      </c>
      <c r="C22" s="214"/>
      <c r="D22" s="218" t="s">
        <v>40</v>
      </c>
      <c r="E22" s="219">
        <v>158400</v>
      </c>
      <c r="F22" s="157">
        <f>SUM(F23,F26)</f>
        <v>0</v>
      </c>
      <c r="G22" s="158">
        <f t="shared" si="1"/>
        <v>0</v>
      </c>
    </row>
    <row r="23" spans="1:7" ht="12.75">
      <c r="A23" s="214"/>
      <c r="B23" s="214"/>
      <c r="C23" s="220">
        <v>6050</v>
      </c>
      <c r="D23" s="218" t="s">
        <v>90</v>
      </c>
      <c r="E23" s="219">
        <v>153400</v>
      </c>
      <c r="F23" s="157">
        <f>SUM(F25)</f>
        <v>0</v>
      </c>
      <c r="G23" s="158">
        <f t="shared" si="1"/>
        <v>0</v>
      </c>
    </row>
    <row r="24" spans="1:7" ht="12.75">
      <c r="A24" s="214"/>
      <c r="B24" s="214"/>
      <c r="C24" s="221"/>
      <c r="D24" s="218" t="s">
        <v>168</v>
      </c>
      <c r="E24" s="222"/>
      <c r="F24" s="157"/>
      <c r="G24" s="158"/>
    </row>
    <row r="25" spans="1:7" ht="12.75">
      <c r="A25" s="214"/>
      <c r="B25" s="214"/>
      <c r="C25" s="214"/>
      <c r="D25" s="218" t="s">
        <v>324</v>
      </c>
      <c r="E25" s="219">
        <v>153400</v>
      </c>
      <c r="F25" s="157">
        <v>0</v>
      </c>
      <c r="G25" s="158">
        <f t="shared" si="1"/>
        <v>0</v>
      </c>
    </row>
    <row r="26" spans="1:7" ht="12.75">
      <c r="A26" s="214"/>
      <c r="B26" s="214"/>
      <c r="C26" s="220">
        <v>6060</v>
      </c>
      <c r="D26" s="218" t="s">
        <v>113</v>
      </c>
      <c r="E26" s="226">
        <v>5000</v>
      </c>
      <c r="F26" s="157">
        <f>SUM(F28)</f>
        <v>0</v>
      </c>
      <c r="G26" s="158">
        <f>F25/E25</f>
        <v>0</v>
      </c>
    </row>
    <row r="27" spans="1:7" ht="12.75">
      <c r="A27" s="214"/>
      <c r="B27" s="214"/>
      <c r="C27" s="221"/>
      <c r="D27" s="218" t="s">
        <v>168</v>
      </c>
      <c r="E27" s="222"/>
      <c r="F27" s="157"/>
      <c r="G27" s="158"/>
    </row>
    <row r="28" spans="1:7" ht="12.75">
      <c r="A28" s="214"/>
      <c r="B28" s="214"/>
      <c r="C28" s="214"/>
      <c r="D28" s="218" t="s">
        <v>325</v>
      </c>
      <c r="E28" s="226">
        <v>5000</v>
      </c>
      <c r="F28" s="157">
        <v>0</v>
      </c>
      <c r="G28" s="158">
        <v>0</v>
      </c>
    </row>
    <row r="29" spans="1:7" ht="12.75">
      <c r="A29" s="213">
        <v>710</v>
      </c>
      <c r="B29" s="214"/>
      <c r="C29" s="214"/>
      <c r="D29" s="215" t="s">
        <v>97</v>
      </c>
      <c r="E29" s="216">
        <v>268000</v>
      </c>
      <c r="F29" s="153">
        <f>SUM(F30)</f>
        <v>225000</v>
      </c>
      <c r="G29" s="147">
        <f>F29/E29</f>
        <v>0.8395522388059702</v>
      </c>
    </row>
    <row r="30" spans="1:7" ht="12.75">
      <c r="A30" s="214"/>
      <c r="B30" s="217">
        <v>71035</v>
      </c>
      <c r="C30" s="214"/>
      <c r="D30" s="218" t="s">
        <v>100</v>
      </c>
      <c r="E30" s="219">
        <v>268000</v>
      </c>
      <c r="F30" s="157">
        <f>SUM(F31)</f>
        <v>225000</v>
      </c>
      <c r="G30" s="158">
        <f>F30/E30</f>
        <v>0.8395522388059702</v>
      </c>
    </row>
    <row r="31" spans="1:7" ht="12.75">
      <c r="A31" s="214"/>
      <c r="B31" s="214"/>
      <c r="C31" s="220">
        <v>6060</v>
      </c>
      <c r="D31" s="218" t="s">
        <v>113</v>
      </c>
      <c r="E31" s="219">
        <v>268000</v>
      </c>
      <c r="F31" s="157">
        <v>225000</v>
      </c>
      <c r="G31" s="158">
        <f>F31/E31</f>
        <v>0.8395522388059702</v>
      </c>
    </row>
    <row r="32" spans="1:7" ht="12.75">
      <c r="A32" s="214"/>
      <c r="B32" s="214"/>
      <c r="C32" s="221"/>
      <c r="D32" s="218" t="s">
        <v>168</v>
      </c>
      <c r="E32" s="222"/>
      <c r="F32" s="157"/>
      <c r="G32" s="158"/>
    </row>
    <row r="33" spans="1:7" ht="12.75">
      <c r="A33" s="214"/>
      <c r="B33" s="214"/>
      <c r="C33" s="214"/>
      <c r="D33" s="218" t="s">
        <v>328</v>
      </c>
      <c r="E33" s="219">
        <v>268000</v>
      </c>
      <c r="F33" s="157">
        <v>225000</v>
      </c>
      <c r="G33" s="158">
        <f>F33/E33</f>
        <v>0.8395522388059702</v>
      </c>
    </row>
    <row r="34" spans="1:7" ht="12.75">
      <c r="A34" s="213">
        <v>750</v>
      </c>
      <c r="B34" s="214"/>
      <c r="C34" s="214"/>
      <c r="D34" s="215" t="s">
        <v>41</v>
      </c>
      <c r="E34" s="216">
        <v>314410</v>
      </c>
      <c r="F34" s="153">
        <f>SUM(F35)</f>
        <v>31257.409999999996</v>
      </c>
      <c r="G34" s="147">
        <f>F34/E34</f>
        <v>0.09941608091345694</v>
      </c>
    </row>
    <row r="35" spans="1:7" ht="12.75">
      <c r="A35" s="214"/>
      <c r="B35" s="217">
        <v>75023</v>
      </c>
      <c r="C35" s="214"/>
      <c r="D35" s="218" t="s">
        <v>105</v>
      </c>
      <c r="E35" s="219">
        <v>314410</v>
      </c>
      <c r="F35" s="157">
        <f>SUM(F36,F42)</f>
        <v>31257.409999999996</v>
      </c>
      <c r="G35" s="158">
        <f>F35/E35</f>
        <v>0.09941608091345694</v>
      </c>
    </row>
    <row r="36" spans="1:7" ht="12.75">
      <c r="A36" s="214"/>
      <c r="B36" s="214"/>
      <c r="C36" s="220">
        <v>6050</v>
      </c>
      <c r="D36" s="218" t="s">
        <v>90</v>
      </c>
      <c r="E36" s="219">
        <v>294410</v>
      </c>
      <c r="F36" s="176">
        <v>21451.03</v>
      </c>
      <c r="G36" s="158">
        <f>F36/E36</f>
        <v>0.07286107808838015</v>
      </c>
    </row>
    <row r="37" spans="1:7" ht="12.75">
      <c r="A37" s="214"/>
      <c r="B37" s="214"/>
      <c r="C37" s="221"/>
      <c r="D37" s="218" t="s">
        <v>168</v>
      </c>
      <c r="E37" s="222"/>
      <c r="F37" s="176"/>
      <c r="G37" s="158"/>
    </row>
    <row r="38" spans="1:7" ht="12.75">
      <c r="A38" s="214"/>
      <c r="B38" s="214"/>
      <c r="C38" s="221"/>
      <c r="D38" s="218" t="s">
        <v>333</v>
      </c>
      <c r="E38" s="223">
        <v>30000</v>
      </c>
      <c r="F38" s="157">
        <v>0</v>
      </c>
      <c r="G38" s="158">
        <v>0</v>
      </c>
    </row>
    <row r="39" spans="1:7" ht="12.75">
      <c r="A39" s="214"/>
      <c r="B39" s="214"/>
      <c r="C39" s="221"/>
      <c r="D39" s="218" t="s">
        <v>334</v>
      </c>
      <c r="E39" s="219">
        <v>252500</v>
      </c>
      <c r="F39" s="157">
        <v>20362</v>
      </c>
      <c r="G39" s="158">
        <f>F39/E39</f>
        <v>0.08064158415841584</v>
      </c>
    </row>
    <row r="40" spans="1:7" ht="12.75">
      <c r="A40" s="214"/>
      <c r="B40" s="214"/>
      <c r="C40" s="221"/>
      <c r="D40" s="218" t="s">
        <v>170</v>
      </c>
      <c r="E40" s="226">
        <v>2000</v>
      </c>
      <c r="F40" s="157">
        <v>1089.03</v>
      </c>
      <c r="G40" s="158">
        <f>F40/E40</f>
        <v>0.544515</v>
      </c>
    </row>
    <row r="41" spans="1:7" ht="12.75">
      <c r="A41" s="214"/>
      <c r="B41" s="214"/>
      <c r="C41" s="221"/>
      <c r="D41" s="218" t="s">
        <v>335</v>
      </c>
      <c r="E41" s="226">
        <v>9910</v>
      </c>
      <c r="F41" s="157">
        <v>0</v>
      </c>
      <c r="G41" s="158">
        <v>0</v>
      </c>
    </row>
    <row r="42" spans="1:7" ht="12.75">
      <c r="A42" s="214"/>
      <c r="B42" s="214"/>
      <c r="C42" s="220">
        <v>6060</v>
      </c>
      <c r="D42" s="218" t="s">
        <v>113</v>
      </c>
      <c r="E42" s="223">
        <v>20000</v>
      </c>
      <c r="F42" s="157">
        <f>SUM(F44)</f>
        <v>9806.38</v>
      </c>
      <c r="G42" s="158">
        <f>F42/E42</f>
        <v>0.49031899999999995</v>
      </c>
    </row>
    <row r="43" spans="1:7" ht="12.75">
      <c r="A43" s="214"/>
      <c r="B43" s="214"/>
      <c r="C43" s="221"/>
      <c r="D43" s="218" t="s">
        <v>168</v>
      </c>
      <c r="E43" s="222"/>
      <c r="F43" s="157"/>
      <c r="G43" s="158"/>
    </row>
    <row r="44" spans="1:7" ht="12.75">
      <c r="A44" s="214"/>
      <c r="B44" s="214"/>
      <c r="C44" s="214"/>
      <c r="D44" s="218" t="s">
        <v>336</v>
      </c>
      <c r="E44" s="223">
        <v>20000</v>
      </c>
      <c r="F44" s="157">
        <v>9806.38</v>
      </c>
      <c r="G44" s="158">
        <f>F44/E44</f>
        <v>0.49031899999999995</v>
      </c>
    </row>
    <row r="45" spans="1:7" ht="12.75">
      <c r="A45" s="213">
        <v>754</v>
      </c>
      <c r="B45" s="214"/>
      <c r="C45" s="214"/>
      <c r="D45" s="215" t="s">
        <v>43</v>
      </c>
      <c r="E45" s="216">
        <v>107400</v>
      </c>
      <c r="F45" s="153">
        <f>SUM(F52)</f>
        <v>56840.41</v>
      </c>
      <c r="G45" s="147">
        <f>F45/E45</f>
        <v>0.5292403165735569</v>
      </c>
    </row>
    <row r="46" spans="1:7" ht="12.75">
      <c r="A46" s="214"/>
      <c r="B46" s="217">
        <v>75405</v>
      </c>
      <c r="C46" s="214"/>
      <c r="D46" s="218" t="s">
        <v>342</v>
      </c>
      <c r="E46" s="223">
        <v>50000</v>
      </c>
      <c r="F46" s="227">
        <f>SUM(F47)</f>
        <v>0</v>
      </c>
      <c r="G46" s="158">
        <f>F46/E46</f>
        <v>0</v>
      </c>
    </row>
    <row r="47" spans="1:7" ht="12.75">
      <c r="A47" s="214"/>
      <c r="B47" s="214"/>
      <c r="C47" s="220">
        <v>6220</v>
      </c>
      <c r="D47" s="218" t="s">
        <v>229</v>
      </c>
      <c r="E47" s="223">
        <v>50000</v>
      </c>
      <c r="F47" s="227">
        <v>0</v>
      </c>
      <c r="G47" s="158">
        <f>F47/E47</f>
        <v>0</v>
      </c>
    </row>
    <row r="48" spans="1:7" ht="12.75">
      <c r="A48" s="214"/>
      <c r="B48" s="214"/>
      <c r="C48" s="221"/>
      <c r="D48" s="218" t="s">
        <v>255</v>
      </c>
      <c r="E48" s="222"/>
      <c r="F48" s="227"/>
      <c r="G48" s="158"/>
    </row>
    <row r="49" spans="1:7" ht="12.75">
      <c r="A49" s="214"/>
      <c r="B49" s="214"/>
      <c r="C49" s="221"/>
      <c r="D49" s="218" t="s">
        <v>198</v>
      </c>
      <c r="E49" s="222"/>
      <c r="F49" s="157"/>
      <c r="G49" s="158"/>
    </row>
    <row r="50" spans="1:7" ht="12.75">
      <c r="A50" s="214"/>
      <c r="B50" s="214"/>
      <c r="C50" s="214"/>
      <c r="D50" s="218" t="s">
        <v>168</v>
      </c>
      <c r="E50" s="222"/>
      <c r="F50" s="157"/>
      <c r="G50" s="158"/>
    </row>
    <row r="51" spans="1:7" ht="12.75">
      <c r="A51" s="221"/>
      <c r="B51" s="221"/>
      <c r="C51" s="221"/>
      <c r="D51" s="218" t="s">
        <v>343</v>
      </c>
      <c r="E51" s="223">
        <v>50000</v>
      </c>
      <c r="F51" s="157">
        <v>0</v>
      </c>
      <c r="G51" s="158">
        <v>0</v>
      </c>
    </row>
    <row r="52" spans="1:7" ht="12.75">
      <c r="A52" s="214"/>
      <c r="B52" s="217">
        <v>75495</v>
      </c>
      <c r="C52" s="214"/>
      <c r="D52" s="218" t="s">
        <v>36</v>
      </c>
      <c r="E52" s="223">
        <v>57400</v>
      </c>
      <c r="F52" s="176">
        <f>SUM(F53)</f>
        <v>56840.41</v>
      </c>
      <c r="G52" s="158">
        <f>F52/E52</f>
        <v>0.9902510452961673</v>
      </c>
    </row>
    <row r="53" spans="1:7" ht="12.75">
      <c r="A53" s="214"/>
      <c r="B53" s="214"/>
      <c r="C53" s="220">
        <v>6050</v>
      </c>
      <c r="D53" s="218" t="s">
        <v>90</v>
      </c>
      <c r="E53" s="223">
        <v>57400</v>
      </c>
      <c r="F53" s="176">
        <f>SUM(F55)</f>
        <v>56840.41</v>
      </c>
      <c r="G53" s="158">
        <f>F53/E53</f>
        <v>0.9902510452961673</v>
      </c>
    </row>
    <row r="54" spans="1:7" ht="12.75">
      <c r="A54" s="214"/>
      <c r="B54" s="214"/>
      <c r="C54" s="221"/>
      <c r="D54" s="218" t="s">
        <v>168</v>
      </c>
      <c r="E54" s="222"/>
      <c r="F54" s="228"/>
      <c r="G54" s="158"/>
    </row>
    <row r="55" spans="1:7" ht="12.75">
      <c r="A55" s="214"/>
      <c r="B55" s="214"/>
      <c r="C55" s="214"/>
      <c r="D55" s="218" t="s">
        <v>344</v>
      </c>
      <c r="E55" s="223">
        <v>57400</v>
      </c>
      <c r="F55" s="157">
        <v>56840.41</v>
      </c>
      <c r="G55" s="158">
        <f>F55/E55</f>
        <v>0.9902510452961673</v>
      </c>
    </row>
    <row r="56" spans="1:7" ht="12.75">
      <c r="A56" s="213">
        <v>801</v>
      </c>
      <c r="B56" s="214"/>
      <c r="C56" s="214"/>
      <c r="D56" s="215" t="s">
        <v>52</v>
      </c>
      <c r="E56" s="216">
        <f>SUM(E57,E65,E69)</f>
        <v>166586</v>
      </c>
      <c r="F56" s="153">
        <f>SUM(F57,F65,F69)</f>
        <v>800</v>
      </c>
      <c r="G56" s="147">
        <f aca="true" t="shared" si="2" ref="G56:G97">F56/E56</f>
        <v>0.004802324324973287</v>
      </c>
    </row>
    <row r="57" spans="1:7" ht="12.75">
      <c r="A57" s="214"/>
      <c r="B57" s="217">
        <v>80101</v>
      </c>
      <c r="C57" s="214"/>
      <c r="D57" s="218" t="s">
        <v>53</v>
      </c>
      <c r="E57" s="223">
        <v>16586</v>
      </c>
      <c r="F57" s="157">
        <f>SUM(F58,F62)</f>
        <v>0</v>
      </c>
      <c r="G57" s="158">
        <f t="shared" si="2"/>
        <v>0</v>
      </c>
    </row>
    <row r="58" spans="1:7" ht="12.75">
      <c r="A58" s="214"/>
      <c r="B58" s="214"/>
      <c r="C58" s="220">
        <v>6050</v>
      </c>
      <c r="D58" s="218" t="s">
        <v>90</v>
      </c>
      <c r="E58" s="226">
        <v>5086</v>
      </c>
      <c r="F58" s="157">
        <v>0</v>
      </c>
      <c r="G58" s="158">
        <f t="shared" si="2"/>
        <v>0</v>
      </c>
    </row>
    <row r="59" spans="1:7" ht="12.75">
      <c r="A59" s="214"/>
      <c r="B59" s="214"/>
      <c r="C59" s="221"/>
      <c r="D59" s="218" t="s">
        <v>168</v>
      </c>
      <c r="E59" s="222"/>
      <c r="F59" s="157"/>
      <c r="G59" s="158"/>
    </row>
    <row r="60" spans="1:7" ht="12.75">
      <c r="A60" s="214"/>
      <c r="B60" s="214"/>
      <c r="C60" s="221"/>
      <c r="D60" s="218" t="s">
        <v>354</v>
      </c>
      <c r="E60" s="226">
        <v>2543</v>
      </c>
      <c r="F60" s="157">
        <v>0</v>
      </c>
      <c r="G60" s="158">
        <f t="shared" si="2"/>
        <v>0</v>
      </c>
    </row>
    <row r="61" spans="1:7" ht="12.75">
      <c r="A61" s="214"/>
      <c r="B61" s="214"/>
      <c r="C61" s="214"/>
      <c r="D61" s="218" t="s">
        <v>355</v>
      </c>
      <c r="E61" s="226">
        <v>2543</v>
      </c>
      <c r="F61" s="157">
        <v>0</v>
      </c>
      <c r="G61" s="158">
        <f t="shared" si="2"/>
        <v>0</v>
      </c>
    </row>
    <row r="62" spans="1:7" ht="12.75">
      <c r="A62" s="214"/>
      <c r="B62" s="214"/>
      <c r="C62" s="220">
        <v>6060</v>
      </c>
      <c r="D62" s="218" t="s">
        <v>113</v>
      </c>
      <c r="E62" s="229">
        <v>11500</v>
      </c>
      <c r="F62" s="157">
        <v>0</v>
      </c>
      <c r="G62" s="158">
        <f t="shared" si="2"/>
        <v>0</v>
      </c>
    </row>
    <row r="63" spans="1:7" ht="12.75">
      <c r="A63" s="214"/>
      <c r="B63" s="214"/>
      <c r="C63" s="221"/>
      <c r="D63" s="218" t="s">
        <v>168</v>
      </c>
      <c r="E63" s="222"/>
      <c r="F63" s="157"/>
      <c r="G63" s="158"/>
    </row>
    <row r="64" spans="1:7" ht="12.75">
      <c r="A64" s="214"/>
      <c r="B64" s="214"/>
      <c r="C64" s="214"/>
      <c r="D64" s="218" t="s">
        <v>336</v>
      </c>
      <c r="E64" s="229">
        <v>11500</v>
      </c>
      <c r="F64" s="157">
        <v>0</v>
      </c>
      <c r="G64" s="158">
        <f t="shared" si="2"/>
        <v>0</v>
      </c>
    </row>
    <row r="65" spans="1:7" ht="12.75">
      <c r="A65" s="214"/>
      <c r="B65" s="217">
        <v>80104</v>
      </c>
      <c r="C65" s="214"/>
      <c r="D65" s="218" t="s">
        <v>185</v>
      </c>
      <c r="E65" s="223">
        <v>80000</v>
      </c>
      <c r="F65" s="157">
        <f>SUM(F66)</f>
        <v>800</v>
      </c>
      <c r="G65" s="158">
        <f t="shared" si="2"/>
        <v>0.01</v>
      </c>
    </row>
    <row r="66" spans="1:7" ht="12.75">
      <c r="A66" s="214"/>
      <c r="B66" s="214"/>
      <c r="C66" s="220">
        <v>6050</v>
      </c>
      <c r="D66" s="218" t="s">
        <v>90</v>
      </c>
      <c r="E66" s="223">
        <v>80000</v>
      </c>
      <c r="F66" s="227">
        <f>SUM(F68)</f>
        <v>800</v>
      </c>
      <c r="G66" s="158">
        <f t="shared" si="2"/>
        <v>0.01</v>
      </c>
    </row>
    <row r="67" spans="1:7" ht="12.75">
      <c r="A67" s="214"/>
      <c r="B67" s="214"/>
      <c r="C67" s="221"/>
      <c r="D67" s="218" t="s">
        <v>168</v>
      </c>
      <c r="E67" s="222"/>
      <c r="F67" s="228"/>
      <c r="G67" s="158"/>
    </row>
    <row r="68" spans="1:7" ht="12.75">
      <c r="A68" s="214"/>
      <c r="B68" s="214"/>
      <c r="C68" s="214"/>
      <c r="D68" s="218" t="s">
        <v>356</v>
      </c>
      <c r="E68" s="223">
        <v>80000</v>
      </c>
      <c r="F68" s="228">
        <v>800</v>
      </c>
      <c r="G68" s="158">
        <f t="shared" si="2"/>
        <v>0.01</v>
      </c>
    </row>
    <row r="69" spans="1:7" ht="12.75">
      <c r="A69" s="214"/>
      <c r="B69" s="217">
        <v>80110</v>
      </c>
      <c r="C69" s="214"/>
      <c r="D69" s="218" t="s">
        <v>54</v>
      </c>
      <c r="E69" s="223">
        <v>70000</v>
      </c>
      <c r="F69" s="157">
        <f>SUM(F70,F74)</f>
        <v>0</v>
      </c>
      <c r="G69" s="158">
        <f t="shared" si="2"/>
        <v>0</v>
      </c>
    </row>
    <row r="70" spans="1:7" ht="12.75">
      <c r="A70" s="214"/>
      <c r="B70" s="214"/>
      <c r="C70" s="220">
        <v>6050</v>
      </c>
      <c r="D70" s="218" t="s">
        <v>90</v>
      </c>
      <c r="E70" s="223">
        <v>67000</v>
      </c>
      <c r="F70" s="157">
        <v>0</v>
      </c>
      <c r="G70" s="158">
        <f t="shared" si="2"/>
        <v>0</v>
      </c>
    </row>
    <row r="71" spans="1:7" ht="12.75">
      <c r="A71" s="214"/>
      <c r="B71" s="214"/>
      <c r="C71" s="221"/>
      <c r="D71" s="218" t="s">
        <v>168</v>
      </c>
      <c r="E71" s="222"/>
      <c r="F71" s="157"/>
      <c r="G71" s="158"/>
    </row>
    <row r="72" spans="1:7" ht="12.75">
      <c r="A72" s="214"/>
      <c r="B72" s="214"/>
      <c r="C72" s="221"/>
      <c r="D72" s="218" t="s">
        <v>360</v>
      </c>
      <c r="E72" s="223">
        <v>23000</v>
      </c>
      <c r="F72" s="157">
        <v>0</v>
      </c>
      <c r="G72" s="158">
        <f t="shared" si="2"/>
        <v>0</v>
      </c>
    </row>
    <row r="73" spans="1:7" ht="12.75">
      <c r="A73" s="214"/>
      <c r="B73" s="214"/>
      <c r="C73" s="214"/>
      <c r="D73" s="218" t="s">
        <v>361</v>
      </c>
      <c r="E73" s="223">
        <v>44000</v>
      </c>
      <c r="F73" s="157">
        <v>0</v>
      </c>
      <c r="G73" s="158">
        <f t="shared" si="2"/>
        <v>0</v>
      </c>
    </row>
    <row r="74" spans="1:7" ht="12.75">
      <c r="A74" s="214"/>
      <c r="B74" s="214"/>
      <c r="C74" s="220">
        <v>6060</v>
      </c>
      <c r="D74" s="218" t="s">
        <v>113</v>
      </c>
      <c r="E74" s="226">
        <v>3000</v>
      </c>
      <c r="F74" s="227">
        <v>0</v>
      </c>
      <c r="G74" s="158">
        <f t="shared" si="2"/>
        <v>0</v>
      </c>
    </row>
    <row r="75" spans="1:7" ht="12.75">
      <c r="A75" s="214"/>
      <c r="B75" s="214"/>
      <c r="C75" s="221"/>
      <c r="D75" s="218" t="s">
        <v>168</v>
      </c>
      <c r="E75" s="222"/>
      <c r="F75" s="228"/>
      <c r="G75" s="158"/>
    </row>
    <row r="76" spans="1:7" ht="12.75">
      <c r="A76" s="214"/>
      <c r="B76" s="214"/>
      <c r="C76" s="214"/>
      <c r="D76" s="218" t="s">
        <v>336</v>
      </c>
      <c r="E76" s="226">
        <v>3000</v>
      </c>
      <c r="F76" s="157">
        <v>0</v>
      </c>
      <c r="G76" s="147">
        <f t="shared" si="2"/>
        <v>0</v>
      </c>
    </row>
    <row r="77" spans="1:7" ht="12.75">
      <c r="A77" s="213">
        <v>900</v>
      </c>
      <c r="B77" s="214"/>
      <c r="C77" s="214"/>
      <c r="D77" s="215" t="s">
        <v>61</v>
      </c>
      <c r="E77" s="230">
        <v>12000</v>
      </c>
      <c r="F77" s="153">
        <f>SUM(F78)</f>
        <v>0</v>
      </c>
      <c r="G77" s="147">
        <f t="shared" si="2"/>
        <v>0</v>
      </c>
    </row>
    <row r="78" spans="1:7" ht="12.75">
      <c r="A78" s="214"/>
      <c r="B78" s="217">
        <v>90015</v>
      </c>
      <c r="C78" s="214"/>
      <c r="D78" s="218" t="s">
        <v>138</v>
      </c>
      <c r="E78" s="223">
        <v>12000</v>
      </c>
      <c r="F78" s="157">
        <f>SUM(F79)</f>
        <v>0</v>
      </c>
      <c r="G78" s="158">
        <f t="shared" si="2"/>
        <v>0</v>
      </c>
    </row>
    <row r="79" spans="1:7" ht="12.75">
      <c r="A79" s="214"/>
      <c r="B79" s="214"/>
      <c r="C79" s="220">
        <v>6050</v>
      </c>
      <c r="D79" s="218" t="s">
        <v>90</v>
      </c>
      <c r="E79" s="223">
        <v>12000</v>
      </c>
      <c r="F79" s="228">
        <f>SUM(F81)</f>
        <v>0</v>
      </c>
      <c r="G79" s="158">
        <f t="shared" si="2"/>
        <v>0</v>
      </c>
    </row>
    <row r="80" spans="1:7" ht="12.75">
      <c r="A80" s="214"/>
      <c r="B80" s="214"/>
      <c r="C80" s="221"/>
      <c r="D80" s="218" t="s">
        <v>168</v>
      </c>
      <c r="E80" s="222"/>
      <c r="F80" s="228"/>
      <c r="G80" s="158"/>
    </row>
    <row r="81" spans="1:7" ht="12.75">
      <c r="A81" s="214"/>
      <c r="B81" s="214"/>
      <c r="C81" s="214"/>
      <c r="D81" s="218" t="s">
        <v>390</v>
      </c>
      <c r="E81" s="223">
        <v>12000</v>
      </c>
      <c r="F81" s="157">
        <v>0</v>
      </c>
      <c r="G81" s="158">
        <f t="shared" si="2"/>
        <v>0</v>
      </c>
    </row>
    <row r="82" spans="1:7" ht="12.75">
      <c r="A82" s="213">
        <v>921</v>
      </c>
      <c r="B82" s="214"/>
      <c r="C82" s="214"/>
      <c r="D82" s="215" t="s">
        <v>139</v>
      </c>
      <c r="E82" s="230">
        <v>50000</v>
      </c>
      <c r="F82" s="153">
        <f>SUM(F83,F89)</f>
        <v>50000</v>
      </c>
      <c r="G82" s="147">
        <f t="shared" si="2"/>
        <v>1</v>
      </c>
    </row>
    <row r="83" spans="1:7" ht="12.75">
      <c r="A83" s="214"/>
      <c r="B83" s="217">
        <v>92109</v>
      </c>
      <c r="C83" s="214"/>
      <c r="D83" s="218" t="s">
        <v>143</v>
      </c>
      <c r="E83" s="223">
        <v>10000</v>
      </c>
      <c r="F83" s="157">
        <f>SUM(F84)</f>
        <v>10000</v>
      </c>
      <c r="G83" s="158">
        <f t="shared" si="2"/>
        <v>1</v>
      </c>
    </row>
    <row r="84" spans="1:7" ht="12.75">
      <c r="A84" s="214"/>
      <c r="B84" s="214"/>
      <c r="C84" s="220">
        <v>6220</v>
      </c>
      <c r="D84" s="218" t="s">
        <v>229</v>
      </c>
      <c r="E84" s="223">
        <v>10000</v>
      </c>
      <c r="F84" s="231">
        <f>SUM(F88)</f>
        <v>10000</v>
      </c>
      <c r="G84" s="158">
        <f t="shared" si="2"/>
        <v>1</v>
      </c>
    </row>
    <row r="85" spans="1:7" ht="12.75">
      <c r="A85" s="214"/>
      <c r="B85" s="214"/>
      <c r="C85" s="221"/>
      <c r="D85" s="218" t="s">
        <v>255</v>
      </c>
      <c r="E85" s="222"/>
      <c r="F85" s="176"/>
      <c r="G85" s="158"/>
    </row>
    <row r="86" spans="1:7" ht="12.75">
      <c r="A86" s="214"/>
      <c r="B86" s="214"/>
      <c r="C86" s="221"/>
      <c r="D86" s="218" t="s">
        <v>198</v>
      </c>
      <c r="E86" s="222"/>
      <c r="F86" s="228"/>
      <c r="G86" s="158"/>
    </row>
    <row r="87" spans="1:7" ht="12.75">
      <c r="A87" s="214"/>
      <c r="B87" s="214"/>
      <c r="C87" s="214"/>
      <c r="D87" s="218" t="s">
        <v>168</v>
      </c>
      <c r="E87" s="222"/>
      <c r="F87" s="157"/>
      <c r="G87" s="158"/>
    </row>
    <row r="88" spans="1:7" ht="12.75">
      <c r="A88" s="221"/>
      <c r="B88" s="221"/>
      <c r="C88" s="221"/>
      <c r="D88" s="218" t="s">
        <v>397</v>
      </c>
      <c r="E88" s="223">
        <v>10000</v>
      </c>
      <c r="F88" s="157">
        <v>10000</v>
      </c>
      <c r="G88" s="158">
        <f t="shared" si="2"/>
        <v>1</v>
      </c>
    </row>
    <row r="89" spans="1:7" ht="12.75">
      <c r="A89" s="214"/>
      <c r="B89" s="217">
        <v>92116</v>
      </c>
      <c r="C89" s="214"/>
      <c r="D89" s="218" t="s">
        <v>144</v>
      </c>
      <c r="E89" s="223">
        <v>40000</v>
      </c>
      <c r="F89" s="157">
        <f>SUM(F90)</f>
        <v>40000</v>
      </c>
      <c r="G89" s="158">
        <f t="shared" si="2"/>
        <v>1</v>
      </c>
    </row>
    <row r="90" spans="1:7" ht="12.75">
      <c r="A90" s="214"/>
      <c r="B90" s="214"/>
      <c r="C90" s="220">
        <v>6220</v>
      </c>
      <c r="D90" s="218" t="s">
        <v>229</v>
      </c>
      <c r="E90" s="223">
        <v>40000</v>
      </c>
      <c r="F90" s="157">
        <f>SUM(F94)</f>
        <v>40000</v>
      </c>
      <c r="G90" s="158">
        <f t="shared" si="2"/>
        <v>1</v>
      </c>
    </row>
    <row r="91" spans="1:7" ht="12.75">
      <c r="A91" s="214"/>
      <c r="B91" s="214"/>
      <c r="C91" s="221"/>
      <c r="D91" s="218" t="s">
        <v>255</v>
      </c>
      <c r="E91" s="222"/>
      <c r="F91" s="176"/>
      <c r="G91" s="158"/>
    </row>
    <row r="92" spans="1:7" ht="12.75">
      <c r="A92" s="214"/>
      <c r="B92" s="214"/>
      <c r="C92" s="221"/>
      <c r="D92" s="218" t="s">
        <v>198</v>
      </c>
      <c r="E92" s="222"/>
      <c r="F92" s="228"/>
      <c r="G92" s="158"/>
    </row>
    <row r="93" spans="1:7" ht="12.75">
      <c r="A93" s="214"/>
      <c r="B93" s="214"/>
      <c r="C93" s="214"/>
      <c r="D93" s="218" t="s">
        <v>168</v>
      </c>
      <c r="E93" s="222"/>
      <c r="F93" s="157"/>
      <c r="G93" s="158"/>
    </row>
    <row r="94" spans="1:7" ht="12.75">
      <c r="A94" s="221"/>
      <c r="B94" s="221"/>
      <c r="C94" s="221"/>
      <c r="D94" s="218" t="s">
        <v>399</v>
      </c>
      <c r="E94" s="223">
        <v>40000</v>
      </c>
      <c r="F94" s="157">
        <v>40000</v>
      </c>
      <c r="G94" s="158">
        <f t="shared" si="2"/>
        <v>1</v>
      </c>
    </row>
    <row r="95" spans="1:7" ht="12.75">
      <c r="A95" s="213">
        <v>926</v>
      </c>
      <c r="B95" s="214"/>
      <c r="C95" s="214"/>
      <c r="D95" s="215" t="s">
        <v>145</v>
      </c>
      <c r="E95" s="230">
        <v>19860</v>
      </c>
      <c r="F95" s="153">
        <f>SUM(F96)</f>
        <v>759.21</v>
      </c>
      <c r="G95" s="158">
        <f t="shared" si="2"/>
        <v>0.03822809667673716</v>
      </c>
    </row>
    <row r="96" spans="1:7" ht="12.75">
      <c r="A96" s="214"/>
      <c r="B96" s="217">
        <v>92601</v>
      </c>
      <c r="C96" s="214"/>
      <c r="D96" s="218" t="s">
        <v>146</v>
      </c>
      <c r="E96" s="223">
        <v>19860</v>
      </c>
      <c r="F96" s="157">
        <f>SUM(F97)</f>
        <v>759.21</v>
      </c>
      <c r="G96" s="158">
        <f t="shared" si="2"/>
        <v>0.03822809667673716</v>
      </c>
    </row>
    <row r="97" spans="1:7" ht="12.75">
      <c r="A97" s="214"/>
      <c r="B97" s="214"/>
      <c r="C97" s="220">
        <v>6050</v>
      </c>
      <c r="D97" s="218" t="s">
        <v>90</v>
      </c>
      <c r="E97" s="223">
        <v>19860</v>
      </c>
      <c r="F97" s="157">
        <v>759.21</v>
      </c>
      <c r="G97" s="158">
        <f t="shared" si="2"/>
        <v>0.03822809667673716</v>
      </c>
    </row>
    <row r="98" spans="1:7" ht="12.75">
      <c r="A98" s="214"/>
      <c r="B98" s="214"/>
      <c r="C98" s="221"/>
      <c r="D98" s="218" t="s">
        <v>168</v>
      </c>
      <c r="E98" s="222"/>
      <c r="F98" s="157"/>
      <c r="G98" s="158"/>
    </row>
    <row r="99" spans="1:7" ht="12.75">
      <c r="A99" s="214"/>
      <c r="B99" s="214"/>
      <c r="C99" s="221"/>
      <c r="D99" s="218" t="s">
        <v>405</v>
      </c>
      <c r="E99" s="223">
        <v>15860</v>
      </c>
      <c r="F99" s="157">
        <v>0</v>
      </c>
      <c r="G99" s="158">
        <v>0</v>
      </c>
    </row>
    <row r="100" spans="1:7" ht="12.75">
      <c r="A100" s="214"/>
      <c r="B100" s="214"/>
      <c r="C100" s="221"/>
      <c r="D100" s="218" t="s">
        <v>406</v>
      </c>
      <c r="E100" s="226">
        <v>4000</v>
      </c>
      <c r="F100" s="227">
        <v>759.21</v>
      </c>
      <c r="G100" s="158">
        <f>F100/E100</f>
        <v>0.1898025</v>
      </c>
    </row>
    <row r="101" spans="1:7" ht="12.75">
      <c r="A101" s="214"/>
      <c r="B101" s="214"/>
      <c r="C101" s="214"/>
      <c r="D101" s="218" t="s">
        <v>407</v>
      </c>
      <c r="E101" s="222"/>
      <c r="F101" s="227"/>
      <c r="G101" s="158"/>
    </row>
    <row r="102" spans="1:7" ht="12.75">
      <c r="A102" s="221"/>
      <c r="B102" s="221"/>
      <c r="C102" s="221"/>
      <c r="D102" s="212" t="s">
        <v>160</v>
      </c>
      <c r="E102" s="232">
        <f>SUM(E2,E11,E21,E29,E34,E45,E56,E77,E82,E95)</f>
        <v>1540475</v>
      </c>
      <c r="F102" s="232">
        <f>SUM(F2,F11,F21,F29,F34,F45,F56,F77,F82,F95)</f>
        <v>391594.02999999997</v>
      </c>
      <c r="G102" s="147">
        <f>F102/E102</f>
        <v>0.25420343075999285</v>
      </c>
    </row>
  </sheetData>
  <sheetProtection/>
  <printOptions horizontalCentered="1"/>
  <pageMargins left="0.5511811023622047" right="0.3937007874015748" top="0.984251968503937" bottom="0.984251968503937" header="0.4724409448818898" footer="0.5118110236220472"/>
  <pageSetup firstPageNumber="37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2008r.&amp;R&amp;8Zał. nr 7
Wykonanie wydatków inwestycyjnych wg zadań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57421875" style="234" bestFit="1" customWidth="1"/>
    <col min="2" max="2" width="7.140625" style="234" bestFit="1" customWidth="1"/>
    <col min="3" max="3" width="5.00390625" style="234" bestFit="1" customWidth="1"/>
    <col min="4" max="4" width="58.421875" style="234" bestFit="1" customWidth="1"/>
    <col min="5" max="5" width="10.140625" style="234" bestFit="1" customWidth="1"/>
    <col min="6" max="6" width="11.140625" style="234" bestFit="1" customWidth="1"/>
    <col min="7" max="7" width="7.140625" style="234" bestFit="1" customWidth="1"/>
    <col min="8" max="16384" width="9.140625" style="234" customWidth="1"/>
  </cols>
  <sheetData>
    <row r="1" spans="1:7" ht="14.25">
      <c r="A1" s="185" t="s">
        <v>32</v>
      </c>
      <c r="B1" s="185" t="s">
        <v>204</v>
      </c>
      <c r="C1" s="185" t="s">
        <v>203</v>
      </c>
      <c r="D1" s="145" t="s">
        <v>34</v>
      </c>
      <c r="E1" s="186" t="s">
        <v>259</v>
      </c>
      <c r="F1" s="187" t="s">
        <v>239</v>
      </c>
      <c r="G1" s="188" t="s">
        <v>238</v>
      </c>
    </row>
    <row r="2" spans="1:7" ht="14.25">
      <c r="A2" s="166">
        <v>926</v>
      </c>
      <c r="B2" s="150"/>
      <c r="C2" s="150"/>
      <c r="D2" s="151" t="s">
        <v>145</v>
      </c>
      <c r="E2" s="152">
        <f>SUM(E3)</f>
        <v>3376</v>
      </c>
      <c r="F2" s="152">
        <f>SUM(F3)</f>
        <v>0</v>
      </c>
      <c r="G2" s="147">
        <f>F2/E2</f>
        <v>0</v>
      </c>
    </row>
    <row r="3" spans="1:7" ht="14.25">
      <c r="A3" s="150"/>
      <c r="B3" s="167">
        <v>92605</v>
      </c>
      <c r="C3" s="150"/>
      <c r="D3" s="155" t="s">
        <v>147</v>
      </c>
      <c r="E3" s="162">
        <f>SUM(E4)</f>
        <v>3376</v>
      </c>
      <c r="F3" s="162">
        <f>SUM(F4)</f>
        <v>0</v>
      </c>
      <c r="G3" s="158">
        <f>F3/E3</f>
        <v>0</v>
      </c>
    </row>
    <row r="4" spans="1:7" ht="14.25">
      <c r="A4" s="150"/>
      <c r="B4" s="150"/>
      <c r="C4" s="150"/>
      <c r="D4" s="155" t="s">
        <v>83</v>
      </c>
      <c r="E4" s="162">
        <f>SUM(E5,E8,E11,E14,E17,E20)</f>
        <v>3376</v>
      </c>
      <c r="F4" s="162">
        <f>SUM(F5,F8,F11,F14,F17,F20)</f>
        <v>0</v>
      </c>
      <c r="G4" s="158">
        <f>F4/E4</f>
        <v>0</v>
      </c>
    </row>
    <row r="5" spans="1:7" ht="14.25">
      <c r="A5" s="150"/>
      <c r="B5" s="150"/>
      <c r="C5" s="159">
        <v>4119</v>
      </c>
      <c r="D5" s="155" t="s">
        <v>102</v>
      </c>
      <c r="E5" s="165">
        <v>38</v>
      </c>
      <c r="F5" s="157">
        <v>0</v>
      </c>
      <c r="G5" s="158">
        <f>F5/E5</f>
        <v>0</v>
      </c>
    </row>
    <row r="6" spans="1:7" ht="14.25">
      <c r="A6" s="150"/>
      <c r="B6" s="150"/>
      <c r="C6" s="160"/>
      <c r="D6" s="155" t="s">
        <v>168</v>
      </c>
      <c r="E6" s="161"/>
      <c r="F6" s="157"/>
      <c r="G6" s="158"/>
    </row>
    <row r="7" spans="1:7" ht="14.25">
      <c r="A7" s="150"/>
      <c r="B7" s="150"/>
      <c r="C7" s="150"/>
      <c r="D7" s="155" t="s">
        <v>424</v>
      </c>
      <c r="E7" s="165">
        <v>38</v>
      </c>
      <c r="F7" s="157">
        <v>0</v>
      </c>
      <c r="G7" s="158">
        <v>0</v>
      </c>
    </row>
    <row r="8" spans="1:7" ht="14.25">
      <c r="A8" s="150"/>
      <c r="B8" s="150"/>
      <c r="C8" s="159">
        <v>4129</v>
      </c>
      <c r="D8" s="155" t="s">
        <v>103</v>
      </c>
      <c r="E8" s="180">
        <v>8</v>
      </c>
      <c r="F8" s="157">
        <v>0</v>
      </c>
      <c r="G8" s="158">
        <f>F8/E8</f>
        <v>0</v>
      </c>
    </row>
    <row r="9" spans="1:7" ht="14.25">
      <c r="A9" s="150"/>
      <c r="B9" s="150"/>
      <c r="C9" s="160"/>
      <c r="D9" s="155" t="s">
        <v>168</v>
      </c>
      <c r="E9" s="161"/>
      <c r="F9" s="157"/>
      <c r="G9" s="158"/>
    </row>
    <row r="10" spans="1:7" ht="14.25">
      <c r="A10" s="150"/>
      <c r="B10" s="150"/>
      <c r="C10" s="150"/>
      <c r="D10" s="155" t="s">
        <v>424</v>
      </c>
      <c r="E10" s="180">
        <v>8</v>
      </c>
      <c r="F10" s="157">
        <v>0</v>
      </c>
      <c r="G10" s="158">
        <v>0</v>
      </c>
    </row>
    <row r="11" spans="1:7" ht="14.25">
      <c r="A11" s="150"/>
      <c r="B11" s="150"/>
      <c r="C11" s="159">
        <v>4179</v>
      </c>
      <c r="D11" s="155" t="s">
        <v>108</v>
      </c>
      <c r="E11" s="164">
        <v>780</v>
      </c>
      <c r="F11" s="157">
        <v>0</v>
      </c>
      <c r="G11" s="158">
        <f>F11/E11</f>
        <v>0</v>
      </c>
    </row>
    <row r="12" spans="1:7" ht="14.25">
      <c r="A12" s="150"/>
      <c r="B12" s="150"/>
      <c r="C12" s="160"/>
      <c r="D12" s="155" t="s">
        <v>168</v>
      </c>
      <c r="E12" s="161"/>
      <c r="F12" s="157"/>
      <c r="G12" s="158"/>
    </row>
    <row r="13" spans="1:7" ht="14.25">
      <c r="A13" s="150"/>
      <c r="B13" s="150"/>
      <c r="C13" s="150"/>
      <c r="D13" s="155" t="s">
        <v>424</v>
      </c>
      <c r="E13" s="164">
        <v>780</v>
      </c>
      <c r="F13" s="157">
        <v>0</v>
      </c>
      <c r="G13" s="158">
        <v>0</v>
      </c>
    </row>
    <row r="14" spans="1:7" ht="14.25">
      <c r="A14" s="150"/>
      <c r="B14" s="150"/>
      <c r="C14" s="159">
        <v>4219</v>
      </c>
      <c r="D14" s="155" t="s">
        <v>86</v>
      </c>
      <c r="E14" s="163">
        <v>1552</v>
      </c>
      <c r="F14" s="157">
        <v>0</v>
      </c>
      <c r="G14" s="158">
        <f>F14/E14</f>
        <v>0</v>
      </c>
    </row>
    <row r="15" spans="1:7" ht="14.25">
      <c r="A15" s="150"/>
      <c r="B15" s="150"/>
      <c r="C15" s="160"/>
      <c r="D15" s="155" t="s">
        <v>168</v>
      </c>
      <c r="E15" s="161"/>
      <c r="F15" s="157"/>
      <c r="G15" s="158"/>
    </row>
    <row r="16" spans="1:7" ht="14.25">
      <c r="A16" s="150"/>
      <c r="B16" s="150"/>
      <c r="C16" s="150"/>
      <c r="D16" s="155" t="s">
        <v>424</v>
      </c>
      <c r="E16" s="163">
        <v>1552</v>
      </c>
      <c r="F16" s="157">
        <v>0</v>
      </c>
      <c r="G16" s="158">
        <v>0</v>
      </c>
    </row>
    <row r="17" spans="1:7" ht="14.25">
      <c r="A17" s="150"/>
      <c r="B17" s="150"/>
      <c r="C17" s="159">
        <v>4309</v>
      </c>
      <c r="D17" s="155" t="s">
        <v>84</v>
      </c>
      <c r="E17" s="164">
        <v>975</v>
      </c>
      <c r="F17" s="157">
        <v>0</v>
      </c>
      <c r="G17" s="158">
        <f>F17/E17</f>
        <v>0</v>
      </c>
    </row>
    <row r="18" spans="1:7" ht="14.25">
      <c r="A18" s="150"/>
      <c r="B18" s="150"/>
      <c r="C18" s="160"/>
      <c r="D18" s="155" t="s">
        <v>168</v>
      </c>
      <c r="E18" s="161"/>
      <c r="F18" s="157"/>
      <c r="G18" s="158"/>
    </row>
    <row r="19" spans="1:7" ht="14.25">
      <c r="A19" s="150"/>
      <c r="B19" s="150"/>
      <c r="C19" s="150"/>
      <c r="D19" s="155" t="s">
        <v>424</v>
      </c>
      <c r="E19" s="164">
        <v>975</v>
      </c>
      <c r="F19" s="157">
        <v>0</v>
      </c>
      <c r="G19" s="158">
        <v>0</v>
      </c>
    </row>
    <row r="20" spans="1:7" ht="14.25">
      <c r="A20" s="150"/>
      <c r="B20" s="150"/>
      <c r="C20" s="159">
        <v>4749</v>
      </c>
      <c r="D20" s="155" t="s">
        <v>245</v>
      </c>
      <c r="E20" s="165">
        <v>23</v>
      </c>
      <c r="F20" s="157">
        <v>0</v>
      </c>
      <c r="G20" s="158">
        <f>F20/E20</f>
        <v>0</v>
      </c>
    </row>
    <row r="21" spans="1:7" ht="14.25">
      <c r="A21" s="150"/>
      <c r="B21" s="150"/>
      <c r="C21" s="160"/>
      <c r="D21" s="155" t="s">
        <v>246</v>
      </c>
      <c r="E21" s="161"/>
      <c r="F21" s="157"/>
      <c r="G21" s="158"/>
    </row>
    <row r="22" spans="1:7" ht="14.25">
      <c r="A22" s="150"/>
      <c r="B22" s="150"/>
      <c r="C22" s="160"/>
      <c r="D22" s="155" t="s">
        <v>168</v>
      </c>
      <c r="E22" s="161"/>
      <c r="F22" s="157"/>
      <c r="G22" s="158"/>
    </row>
    <row r="23" spans="1:7" ht="14.25">
      <c r="A23" s="150"/>
      <c r="B23" s="150"/>
      <c r="C23" s="150"/>
      <c r="D23" s="155" t="s">
        <v>424</v>
      </c>
      <c r="E23" s="165">
        <v>23</v>
      </c>
      <c r="F23" s="157">
        <v>0</v>
      </c>
      <c r="G23" s="158">
        <v>0</v>
      </c>
    </row>
  </sheetData>
  <sheetProtection/>
  <printOptions horizontalCentered="1"/>
  <pageMargins left="0.7086614173228347" right="0.7086614173228347" top="1.6141732283464567" bottom="1.141732283464567" header="0.6692913385826772" footer="0.31496062992125984"/>
  <pageSetup firstPageNumber="40" useFirstPageNumber="1" horizontalDpi="600" verticalDpi="600" orientation="landscape" paperSize="9" r:id="rId1"/>
  <headerFooter>
    <oddHeader>&amp;LBUDŻET GMINY PACZKÓW
Informacja o przebiegu wykonania budżetu za I półrocze 2008r.&amp;RZał. nr 8
Wydatki na programy  i projekty 
realizowane ze środków
pochodzących z budżetu Uni  Europejskiej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709" sqref="A709:G746"/>
    </sheetView>
  </sheetViews>
  <sheetFormatPr defaultColWidth="8.00390625" defaultRowHeight="12.75"/>
  <cols>
    <col min="1" max="1" width="5.57421875" style="189" bestFit="1" customWidth="1"/>
    <col min="2" max="3" width="8.8515625" style="189" bestFit="1" customWidth="1"/>
    <col min="4" max="4" width="57.8515625" style="189" bestFit="1" customWidth="1"/>
    <col min="5" max="5" width="13.8515625" style="189" customWidth="1"/>
    <col min="6" max="6" width="14.421875" style="189" customWidth="1"/>
    <col min="7" max="7" width="9.57421875" style="189" customWidth="1"/>
    <col min="8" max="16384" width="8.00390625" style="189" customWidth="1"/>
  </cols>
  <sheetData>
    <row r="1" spans="1:7" ht="12.75">
      <c r="A1" s="185" t="s">
        <v>32</v>
      </c>
      <c r="B1" s="185" t="s">
        <v>33</v>
      </c>
      <c r="C1" s="185" t="s">
        <v>62</v>
      </c>
      <c r="D1" s="185" t="s">
        <v>34</v>
      </c>
      <c r="E1" s="235" t="s">
        <v>173</v>
      </c>
      <c r="F1" s="146" t="s">
        <v>239</v>
      </c>
      <c r="G1" s="147" t="s">
        <v>238</v>
      </c>
    </row>
    <row r="2" spans="1:7" ht="12.75">
      <c r="A2" s="199">
        <v>801</v>
      </c>
      <c r="B2" s="191"/>
      <c r="C2" s="191"/>
      <c r="D2" s="236" t="s">
        <v>52</v>
      </c>
      <c r="E2" s="237">
        <v>490000</v>
      </c>
      <c r="F2" s="238">
        <f>SUM(F3)</f>
        <v>202464.86</v>
      </c>
      <c r="G2" s="239">
        <f>F2/E2</f>
        <v>0.41319359183673465</v>
      </c>
    </row>
    <row r="3" spans="1:7" ht="12.75">
      <c r="A3" s="191"/>
      <c r="B3" s="200">
        <v>80110</v>
      </c>
      <c r="C3" s="191"/>
      <c r="D3" s="240" t="s">
        <v>54</v>
      </c>
      <c r="E3" s="241">
        <f>SUM(E4)</f>
        <v>490000</v>
      </c>
      <c r="F3" s="242">
        <f>SUM(F4)</f>
        <v>202464.86</v>
      </c>
      <c r="G3" s="243">
        <f>F3/E3</f>
        <v>0.41319359183673465</v>
      </c>
    </row>
    <row r="4" spans="1:7" ht="12.75">
      <c r="A4" s="191"/>
      <c r="B4" s="191"/>
      <c r="C4" s="196">
        <v>2540</v>
      </c>
      <c r="D4" s="240" t="s">
        <v>357</v>
      </c>
      <c r="E4" s="241">
        <v>490000</v>
      </c>
      <c r="F4" s="244">
        <v>202464.86</v>
      </c>
      <c r="G4" s="243">
        <f>F4/E4</f>
        <v>0.41319359183673465</v>
      </c>
    </row>
    <row r="5" spans="1:7" ht="12.75">
      <c r="A5" s="191"/>
      <c r="B5" s="191"/>
      <c r="C5" s="191"/>
      <c r="D5" s="240" t="s">
        <v>358</v>
      </c>
      <c r="E5" s="245"/>
      <c r="F5" s="244"/>
      <c r="G5" s="243"/>
    </row>
    <row r="6" spans="1:7" ht="12.75">
      <c r="A6" s="199">
        <v>921</v>
      </c>
      <c r="B6" s="191"/>
      <c r="C6" s="191"/>
      <c r="D6" s="236" t="s">
        <v>139</v>
      </c>
      <c r="E6" s="246">
        <v>1010536</v>
      </c>
      <c r="F6" s="247">
        <f>SUM(F7,F9,F11)</f>
        <v>542510</v>
      </c>
      <c r="G6" s="239">
        <f>F6/E6</f>
        <v>0.536853709318619</v>
      </c>
    </row>
    <row r="7" spans="1:7" ht="12.75">
      <c r="A7" s="191"/>
      <c r="B7" s="200">
        <v>92103</v>
      </c>
      <c r="C7" s="191"/>
      <c r="D7" s="240" t="s">
        <v>140</v>
      </c>
      <c r="E7" s="248">
        <f>SUM(E8)</f>
        <v>75330</v>
      </c>
      <c r="F7" s="242">
        <f>SUM(F8)</f>
        <v>33912</v>
      </c>
      <c r="G7" s="243">
        <f aca="true" t="shared" si="0" ref="G7:G13">F7/E7</f>
        <v>0.45017921146953405</v>
      </c>
    </row>
    <row r="8" spans="1:7" ht="12.75">
      <c r="A8" s="191"/>
      <c r="B8" s="191"/>
      <c r="C8" s="196">
        <v>2480</v>
      </c>
      <c r="D8" s="240" t="s">
        <v>141</v>
      </c>
      <c r="E8" s="248">
        <v>75330</v>
      </c>
      <c r="F8" s="249">
        <v>33912</v>
      </c>
      <c r="G8" s="243">
        <f t="shared" si="0"/>
        <v>0.45017921146953405</v>
      </c>
    </row>
    <row r="9" spans="1:7" ht="12.75">
      <c r="A9" s="191"/>
      <c r="B9" s="200">
        <v>92109</v>
      </c>
      <c r="C9" s="191"/>
      <c r="D9" s="240" t="s">
        <v>143</v>
      </c>
      <c r="E9" s="241">
        <f>SUM(E10)</f>
        <v>581716</v>
      </c>
      <c r="F9" s="244">
        <f>SUM(F10)</f>
        <v>331856</v>
      </c>
      <c r="G9" s="243">
        <f t="shared" si="0"/>
        <v>0.5704776901443316</v>
      </c>
    </row>
    <row r="10" spans="1:7" ht="12.75">
      <c r="A10" s="191"/>
      <c r="B10" s="191"/>
      <c r="C10" s="196">
        <v>2480</v>
      </c>
      <c r="D10" s="240" t="s">
        <v>141</v>
      </c>
      <c r="E10" s="241">
        <v>581716</v>
      </c>
      <c r="F10" s="244">
        <v>331856</v>
      </c>
      <c r="G10" s="243">
        <f t="shared" si="0"/>
        <v>0.5704776901443316</v>
      </c>
    </row>
    <row r="11" spans="1:7" ht="12.75">
      <c r="A11" s="191"/>
      <c r="B11" s="200">
        <v>92116</v>
      </c>
      <c r="C11" s="191"/>
      <c r="D11" s="240" t="s">
        <v>144</v>
      </c>
      <c r="E11" s="241">
        <f>SUM(E12)</f>
        <v>353490</v>
      </c>
      <c r="F11" s="244">
        <f>SUM(F12)</f>
        <v>176742</v>
      </c>
      <c r="G11" s="243">
        <f t="shared" si="0"/>
        <v>0.4999915131969787</v>
      </c>
    </row>
    <row r="12" spans="1:7" ht="12.75">
      <c r="A12" s="191"/>
      <c r="B12" s="191"/>
      <c r="C12" s="196">
        <v>2480</v>
      </c>
      <c r="D12" s="240" t="s">
        <v>141</v>
      </c>
      <c r="E12" s="241">
        <v>353490</v>
      </c>
      <c r="F12" s="249">
        <v>176742</v>
      </c>
      <c r="G12" s="243">
        <f t="shared" si="0"/>
        <v>0.4999915131969787</v>
      </c>
    </row>
    <row r="13" spans="1:7" ht="12.75">
      <c r="A13" s="206"/>
      <c r="B13" s="206"/>
      <c r="C13" s="206"/>
      <c r="D13" s="235" t="s">
        <v>160</v>
      </c>
      <c r="E13" s="246">
        <f>SUM(E2,E6)</f>
        <v>1500536</v>
      </c>
      <c r="F13" s="246">
        <f>SUM(F2,F6)</f>
        <v>744974.86</v>
      </c>
      <c r="G13" s="239">
        <f t="shared" si="0"/>
        <v>0.4964725004931571</v>
      </c>
    </row>
  </sheetData>
  <sheetProtection/>
  <printOptions horizontalCentered="1"/>
  <pageMargins left="0.6299212598425197" right="0.3937007874015748" top="1.63" bottom="0.984251968503937" header="0.66" footer="0.5118110236220472"/>
  <pageSetup firstPageNumber="41" useFirstPageNumber="1" horizontalDpi="600" verticalDpi="600" orientation="landscape" paperSize="9" r:id="rId2"/>
  <headerFooter alignWithMargins="0">
    <oddHeader xml:space="preserve">&amp;L&amp;"Arial,Pogrubiony"BUDŻET GMINY PACZKÓW
Informacja o przebiegu wykonania budżetu za I półrocze 2008r.&amp;R&amp;8Zał. nr 9
Ddotacje  podmiotowe  przekazane 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2008-09-01T12:16:58Z</cp:lastPrinted>
  <dcterms:created xsi:type="dcterms:W3CDTF">2005-01-26T07:18:18Z</dcterms:created>
  <dcterms:modified xsi:type="dcterms:W3CDTF">2008-09-01T12:19:30Z</dcterms:modified>
  <cp:category/>
  <cp:version/>
  <cp:contentType/>
  <cp:contentStatus/>
</cp:coreProperties>
</file>