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firstSheet="4" activeTab="15"/>
  </bookViews>
  <sheets>
    <sheet name="Zał.1" sheetId="1" r:id="rId1"/>
    <sheet name="Zał.2" sheetId="2" r:id="rId2"/>
    <sheet name="Zał.3" sheetId="3" r:id="rId3"/>
    <sheet name="Zał.4" sheetId="4" r:id="rId4"/>
    <sheet name="Zał. 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  <sheet name="Zał. 15" sheetId="15" r:id="rId15"/>
    <sheet name="Zał.16" sheetId="16" r:id="rId16"/>
  </sheets>
  <definedNames/>
  <calcPr fullCalcOnLoad="1"/>
</workbook>
</file>

<file path=xl/sharedStrings.xml><?xml version="1.0" encoding="utf-8"?>
<sst xmlns="http://schemas.openxmlformats.org/spreadsheetml/2006/main" count="1533" uniqueCount="392">
  <si>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</si>
  <si>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</si>
  <si>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</si>
  <si>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</si>
  <si>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</si>
  <si>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</si>
  <si>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</si>
  <si>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</si>
  <si>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</si>
  <si>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</si>
  <si>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</si>
  <si>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</si>
  <si>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</si>
  <si>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</si>
  <si>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</si>
  <si>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</si>
  <si>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</si>
  <si>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</si>
  <si>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</si>
  <si>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</si>
  <si>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</si>
  <si>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</si>
  <si>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</si>
  <si>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</si>
  <si>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</si>
  <si>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</si>
  <si>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</si>
  <si>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</si>
  <si>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</si>
  <si>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</si>
  <si>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</si>
  <si>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</si>
  <si>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</si>
  <si>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</si>
  <si>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</si>
  <si>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</si>
  <si>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</si>
  <si>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</si>
  <si>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</si>
  <si>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</si>
  <si>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</si>
  <si>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750</t>
  </si>
  <si>
    <t>Administracja publiczna</t>
  </si>
  <si>
    <t>Urzędy wojewódzkie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</si>
  <si>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</si>
  <si>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</si>
  <si>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</si>
  <si>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</si>
  <si>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</si>
  <si>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</si>
  <si>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</si>
  <si>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</si>
  <si>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</si>
  <si>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</si>
  <si>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</si>
  <si>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Ochrona zdrowia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</si>
  <si>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</si>
  <si>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</si>
  <si>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</si>
  <si>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</si>
  <si>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</si>
  <si>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</si>
  <si>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</si>
  <si>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</si>
  <si>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</si>
  <si>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</si>
  <si>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</si>
  <si>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</si>
  <si>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</si>
  <si>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</si>
  <si>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</si>
  <si>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</si>
  <si>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</si>
  <si>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</si>
  <si>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</si>
  <si>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</si>
  <si>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</si>
  <si>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</si>
  <si>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Wpływy z różnych dochodów</t>
  </si>
  <si>
    <t>Wpływy z opłaty produktowej</t>
  </si>
  <si>
    <t>Spółki wodne</t>
  </si>
  <si>
    <t>Wydatki bieżące</t>
  </si>
  <si>
    <t>4300</t>
  </si>
  <si>
    <t>Zakup usług pozostałych</t>
  </si>
  <si>
    <t>Izby rolnicze</t>
  </si>
  <si>
    <t>4210</t>
  </si>
  <si>
    <t>Zakup materiałów i wyposażenia</t>
  </si>
  <si>
    <t>Wytwarzanie i zaopatrywanie w energię elektryczną, gaz i wodę</t>
  </si>
  <si>
    <t>Dostarczanie wody</t>
  </si>
  <si>
    <t>Wydatki majątkowe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</si>
  <si>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</si>
  <si>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</si>
  <si>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</si>
  <si>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</si>
  <si>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</si>
  <si>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</si>
  <si>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</si>
  <si>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</si>
  <si>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</si>
  <si>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</si>
  <si>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</si>
  <si>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</si>
  <si>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</si>
  <si>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</si>
  <si>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</si>
  <si>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</si>
  <si>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</si>
  <si>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</si>
  <si>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</si>
  <si>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</si>
  <si>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</si>
  <si>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</si>
  <si>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</si>
  <si>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75095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</si>
  <si>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</si>
  <si>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</si>
  <si>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</si>
  <si>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</si>
  <si>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</si>
  <si>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</si>
  <si>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</si>
  <si>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Zakup pomocy naukowych, dydaktycznych i książek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</si>
  <si>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</si>
  <si>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</si>
  <si>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</si>
  <si>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</si>
  <si>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</si>
  <si>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</si>
  <si>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</si>
  <si>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</si>
  <si>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</si>
  <si>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</si>
  <si>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</si>
  <si>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</si>
  <si>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</si>
  <si>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</si>
  <si>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</si>
  <si>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</si>
  <si>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</si>
  <si>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</si>
  <si>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</si>
  <si>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</si>
  <si>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</si>
  <si>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</si>
  <si>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</si>
  <si>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</si>
  <si>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</si>
  <si>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</si>
  <si>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</si>
  <si>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</si>
  <si>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</si>
  <si>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Wydatki ogółem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</si>
  <si>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</si>
  <si>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</si>
  <si>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</si>
  <si>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</si>
  <si>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</si>
  <si>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</si>
  <si>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</si>
  <si>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</si>
  <si>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</si>
  <si>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</si>
  <si>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Razem</t>
  </si>
  <si>
    <t>GMINNE CENTRUM SPORTU I REKREACJI W PACZKOWIE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</si>
  <si>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</si>
  <si>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</si>
  <si>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</si>
  <si>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</si>
  <si>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</si>
  <si>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Kamienica</t>
  </si>
  <si>
    <t>Trzeboszowice</t>
  </si>
  <si>
    <t>Dziewietlice</t>
  </si>
  <si>
    <t>St. Paczków</t>
  </si>
  <si>
    <t>Gościce</t>
  </si>
  <si>
    <t>Ujeździec</t>
  </si>
  <si>
    <t>Unikowice</t>
  </si>
  <si>
    <t>Wilamowa</t>
  </si>
  <si>
    <t>Kozielno</t>
  </si>
  <si>
    <t>Lisie Kąty</t>
  </si>
  <si>
    <t>Zadania</t>
  </si>
  <si>
    <t>x</t>
  </si>
  <si>
    <t>Ochrona zabytków i opieka nad zabytkami</t>
  </si>
  <si>
    <t>Plan ogółem</t>
  </si>
  <si>
    <t>Urzędu naczelnych organów władzy państwowej, kontroli i ochrony prawa</t>
  </si>
  <si>
    <t>Przedszkola</t>
  </si>
  <si>
    <t>Grzywny, mandaty i inne kary pieniężne od ludności</t>
  </si>
  <si>
    <t>Wpływy  z opłat za zezwolenia na sprzedaż alkoholu</t>
  </si>
  <si>
    <t>Opłaty z tytułu zakupu usług telekomunikacyjnych telefonii stacjonarnej</t>
  </si>
  <si>
    <t>Zakup usług dostępu do sieci internet</t>
  </si>
  <si>
    <t>Różne wydatki na rzecz osób fizycznych</t>
  </si>
  <si>
    <t>Wydatki osobowe niezaliczone do wynagrodzeń (bez nagród)</t>
  </si>
  <si>
    <t>Plan zad. zlecone</t>
  </si>
  <si>
    <t>Różne rozliczenia finansowe</t>
  </si>
  <si>
    <t>Rekompensaty utraconych dochodów w podatkach i opłatach lokalnych</t>
  </si>
  <si>
    <t>Szkolenia pracowników niebędących członkami korpusu służby cywilnej</t>
  </si>
  <si>
    <t>Zakup akcesoriów komputerowych, w tym programów i licencji</t>
  </si>
  <si>
    <t>4260</t>
  </si>
  <si>
    <t>Promocja jednostek samorządu terytorialnego</t>
  </si>
  <si>
    <t>Koszty postępowania sądowego i prokuratorskiego</t>
  </si>
  <si>
    <t>Oddziały przedszkolne w szkołach podstawowych</t>
  </si>
  <si>
    <t>Pozostałe zadania w zakresie polityki społecznej</t>
  </si>
  <si>
    <t>Komendy powiatowe Państwowej Straży Pożarnej</t>
  </si>
  <si>
    <t>Obrona narodowa</t>
  </si>
  <si>
    <t>Pozostałe wydatki obronne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</si>
  <si>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</si>
  <si>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</si>
  <si>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</si>
  <si>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</si>
  <si>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</si>
  <si>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</si>
  <si>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innych opłat stanowiących dochody jednostek samorządu</t>
  </si>
  <si>
    <t>terytorialnego na podstawie ustaw</t>
  </si>
  <si>
    <t>terytorialnego</t>
  </si>
  <si>
    <t>Par.</t>
  </si>
  <si>
    <t>Dochody bieżące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</si>
  <si>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</si>
  <si>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</si>
  <si>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</si>
  <si>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</si>
  <si>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</si>
  <si>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</si>
  <si>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</si>
  <si>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Dochody majątkowe</t>
  </si>
  <si>
    <t>Wpływy z tytułu przekształcenia prawa użytkowania wieczystego</t>
  </si>
  <si>
    <t>przysługującego osobom fizycznym w prawo własności</t>
  </si>
  <si>
    <t>Podatek od działalności gospodarczej osób fizycznych, opłacany w formie</t>
  </si>
  <si>
    <t>karty podatkowej</t>
  </si>
  <si>
    <t>Budowa SUW w Paczkowie</t>
  </si>
  <si>
    <t>Odbudowa drogi w Kozielnie</t>
  </si>
  <si>
    <t>Odtworzenie drogi w Starym Paczkowie</t>
  </si>
  <si>
    <t>Przebudowa drogi ul. Kwiatowa w Paczkowie</t>
  </si>
  <si>
    <t>Opaty za administrowanie i czynsze za budynki, lokale i pomieszczenia</t>
  </si>
  <si>
    <t>garażowe</t>
  </si>
  <si>
    <t>Zwrot nakładów dla Kółka Rolniczego w Paczkowie</t>
  </si>
  <si>
    <t>Zakup usług remontowo-konserwatorskich dotyczących obiektów</t>
  </si>
  <si>
    <t>zabytkowych będących w użytkowaniu jednostek budżetowych</t>
  </si>
  <si>
    <t>Zakup materialów papierniczych do sprzętu drukarskiego i urządzeń</t>
  </si>
  <si>
    <t>kserograficznych</t>
  </si>
  <si>
    <t>Zakup sprzętu oświetleniowego</t>
  </si>
  <si>
    <t>Zakup motopompy</t>
  </si>
  <si>
    <t>Dotacja podmiotowa z budżetu dla niepublicznej jednostki systemu</t>
  </si>
  <si>
    <t>oświaty</t>
  </si>
  <si>
    <t>Dotacje celowe przekazane dla powiatu na zadania bieżące realizowane na</t>
  </si>
  <si>
    <t>Dotacja celowa z budżetu na finansowanie lub dofinansowanie zadań</t>
  </si>
  <si>
    <t>zleconych do realizacji stowarzyszeniom</t>
  </si>
  <si>
    <t>pobranych w nadmiernej wysokości</t>
  </si>
  <si>
    <t>Odsetki od dotacji wykorzystanych niezgodnie z przeznaczeniem lub</t>
  </si>
  <si>
    <t>Zakup usług przez jednostki samorządu terytorialnego od innych jednostek</t>
  </si>
  <si>
    <t>samorządu terytorialnego</t>
  </si>
  <si>
    <t>zleconych do realizacji pozostałym jednostkom niezaliczanym do sektora</t>
  </si>
  <si>
    <t>finansów publicznych</t>
  </si>
  <si>
    <t>Modernizacja oświetlenia ulicznego w rynku</t>
  </si>
  <si>
    <t>Dom Kultury</t>
  </si>
  <si>
    <t>Świetlice wiejskie</t>
  </si>
  <si>
    <t>Biblioteka Gminna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</si>
  <si>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</si>
  <si>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</si>
  <si>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</si>
  <si>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Kino</t>
  </si>
  <si>
    <t>Stan środków obrotowych na 01.01.2009r.</t>
  </si>
  <si>
    <t>Ścibórz</t>
  </si>
  <si>
    <t>Frydrychów</t>
  </si>
  <si>
    <t xml:space="preserve">5. Opłata od posiadania psów </t>
  </si>
  <si>
    <t>Opłata od posiadania psów</t>
  </si>
  <si>
    <t>Środki na dofinansowanie własnych inwestycji gmin (związków gmin),</t>
  </si>
  <si>
    <t>powiatów (związków powiatów), samorządów województw, pozyskane z</t>
  </si>
  <si>
    <t>innych źródeł</t>
  </si>
  <si>
    <t>0570</t>
  </si>
  <si>
    <t xml:space="preserve">Wpływy ze sprzedaży wyrobów </t>
  </si>
  <si>
    <t>Wpływy do budżetu nadwyżki środków obrotowych zakładu budżetowego</t>
  </si>
  <si>
    <t>jednostek sektora finansów publicznych</t>
  </si>
  <si>
    <t>Dotacje rozwojowe oraz środki na finansowanie Wspólnej Polityki Rolnej</t>
  </si>
  <si>
    <t>Dotacje otrzymane z funduszy celowych  na realizację zadań bieżących</t>
  </si>
  <si>
    <t>Komendy wojewódzkie Policji</t>
  </si>
  <si>
    <t>2010 r.</t>
  </si>
  <si>
    <t>2011 r.</t>
  </si>
  <si>
    <t>2012 r.</t>
  </si>
  <si>
    <t>Oś priorytetowa 3. Wspieranie współpracy społeczności lokalnych</t>
  </si>
  <si>
    <t>Dziedzina 3.2 Wspieranie przedsięwzięć kulturalnych, rekreacyjno-edukacyjnych oraz inicjatyw społecznych</t>
  </si>
  <si>
    <t>Projekt p.n. Forum Sportowo-rekreacyjne Paczków Javornik Nr rej. PL.3.22/3.3.07/08.00131</t>
  </si>
  <si>
    <t>Prace budowlane w Ratuszu</t>
  </si>
  <si>
    <t>Rozbudowa serwera</t>
  </si>
  <si>
    <t>Stan środków obrotowych na dzień 01.01.2009r.</t>
  </si>
  <si>
    <t>Wydatki inwestycyjne funduszy celowych</t>
  </si>
  <si>
    <t>Dotacje celowe z budżetu na finansowanie lub dofinansowanie kosztów</t>
  </si>
  <si>
    <t>realizacji inwestycji i zakupów inwestycyjnych innych jednostek sektora</t>
  </si>
  <si>
    <t>Zakup sprzętu dla grupy wodno-nurkowej sekcji ratownictwa wodnego KP</t>
  </si>
  <si>
    <t>PSP w Nysie</t>
  </si>
  <si>
    <t>Urzedy gmin</t>
  </si>
  <si>
    <t>Urzędy naczelnych organów władzy państwowej, kontroli i ochrony prawa</t>
  </si>
  <si>
    <t>Wybory do Parlamentu Europejskiego</t>
  </si>
  <si>
    <t>Zasiłki i pomoc w naturze oraz składki na ubezpieczenia emerytalne i rentowe</t>
  </si>
  <si>
    <t>Dochody wykonane</t>
  </si>
  <si>
    <t>% wykonania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</si>
  <si>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</si>
  <si>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</si>
  <si>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</si>
  <si>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</si>
  <si>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</si>
  <si>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Część oświatowa subwencji ogólnej dla jednostek samorządu terytorialnego</t>
  </si>
  <si>
    <t>Składki na ubezpieczenie zdrowotne opłacane za osoby pobierające niektóre świadczenia z pomocy społecznej, niektóre świadczenia rodzinne oraz za osoby uczestniczące w zajęciach centrum integracji społecznej</t>
  </si>
  <si>
    <t>Świadczenia rodzinne, świadczenie z funduszu alimentacyjnego oraz składki na ubezpieczenia emerytalne i rentowe z ubezpieczenia społecznego</t>
  </si>
  <si>
    <t>Wpływy i wydatki związane z gromadzeniem środków z opłat produktowych</t>
  </si>
  <si>
    <t>Dotacje celowe otrzymane z budżetu państwa na realizację zadań bieżących z</t>
  </si>
  <si>
    <t>zakresu administracji rządowej  oraz innych zadań zleconych gminie</t>
  </si>
  <si>
    <t>(związkom gmin) ustawami</t>
  </si>
  <si>
    <t>Grzywny i inne kary pieniężne od  osób prawnych i innych jednostek</t>
  </si>
  <si>
    <t>organizacyjnych</t>
  </si>
  <si>
    <t>Wpłaty z tytułu odpłatnego nabycia prawa własności oraz prawa użytkowania</t>
  </si>
  <si>
    <t>wieczystego nieruchomości</t>
  </si>
  <si>
    <t>oraz sądownictwa</t>
  </si>
  <si>
    <t>Wpływy z podatku rolnego, podatku leśnego, podatku od spadków i darowizn,</t>
  </si>
  <si>
    <t>podatku od czynności cywilnoprawnych oraz podatków i opłat lokalnych od</t>
  </si>
  <si>
    <t>osób fizycznych</t>
  </si>
  <si>
    <t>Dotacje celowe otrzymane z budżetu państwa na realizację własnych zadań</t>
  </si>
  <si>
    <t>bieżących gmin ( związków gmin)</t>
  </si>
  <si>
    <t>Świadczenia rodzinne, świadczenie z funduszu alimentacyjnego oraz składki</t>
  </si>
  <si>
    <t>na ubezpieczenia emerytalne i rentowe z ubezpieczenia społecznego</t>
  </si>
  <si>
    <t>Wpływy ze zwrotów dotacji wykorzystanych niezgodnie z przeznaczeniem lub</t>
  </si>
  <si>
    <t>Składki na ubezpieczenie zdrowotne opłacane za osoby pobierające niektóre</t>
  </si>
  <si>
    <t>świadczenia z pomocy społecznej, niektóre świadczenia rodzinne oraz za</t>
  </si>
  <si>
    <t xml:space="preserve">osoby uczestniczące w zajęciach w centrum integracji społecznej </t>
  </si>
  <si>
    <t>0970</t>
  </si>
  <si>
    <t>0840</t>
  </si>
  <si>
    <t>0500</t>
  </si>
  <si>
    <t>0580</t>
  </si>
  <si>
    <t>Grzywny i inne kary pieniężne od  osób prawnych i innych jednostek organizacyjnych</t>
  </si>
  <si>
    <t>2910</t>
  </si>
  <si>
    <t>Infrastruktura wodociągowa i sanitacyjna wsi</t>
  </si>
  <si>
    <t>Wpłaty gmin na rzecz izb  rolniczych  w wysokości  2% uzyskanych wpływów</t>
  </si>
  <si>
    <t>z podatku rolnego</t>
  </si>
  <si>
    <t>Starostwa powiatowe</t>
  </si>
  <si>
    <t>podstawie porozumień (umów) między jednostkami samorządu terytorialnego</t>
  </si>
  <si>
    <t>Zwrot dotacji  wykorzystanych niezgodnie z przeznaczeniem lub pobranych w</t>
  </si>
  <si>
    <t>nadmiernej wysokości</t>
  </si>
  <si>
    <t>Odsetki od nieterminowych wpłat podatku od towarów i usług (VAT)</t>
  </si>
  <si>
    <t>Wpłaty jednostek na fundusz celowy</t>
  </si>
  <si>
    <t>Obsługa papierów wartościowych, kredytów i pożyczek jednostek samorządu</t>
  </si>
  <si>
    <t>Odsetki i dyskonto od krajowych skarbowych papierów wartościowych oraz od</t>
  </si>
  <si>
    <t>krajowych pożyczek i kredytów</t>
  </si>
  <si>
    <t>Dotacja celowa z budżetu dla pozostałych jednostek zaliczanych do sektora</t>
  </si>
  <si>
    <t>Dotacja podmiotowa z budżetu dla niepublicznej jednostki systemu oświaty</t>
  </si>
  <si>
    <t>Stypendia dla uczniów</t>
  </si>
  <si>
    <t>Inne formy pomocy dla uczniów</t>
  </si>
  <si>
    <t>Usuwanie skutków klęsk żywiołowych</t>
  </si>
  <si>
    <t>Wykonanie sieci wodociągowej na dz. 411 - Stary Paczków</t>
  </si>
  <si>
    <t>Budowa cmentarza komunalnego w Paczkowie</t>
  </si>
  <si>
    <t>Zestaw NICPOŃ 1 na plac zabaw przy ul. Staszica w Paczkowie</t>
  </si>
  <si>
    <t>Modernizacja i rozbudowa miejskiej sieci kanalizacyjnej w Paczkowie</t>
  </si>
  <si>
    <t>Zmiana sposobu użytkowania części pomieszczeń byłego przedszkola na</t>
  </si>
  <si>
    <t>Wiejski Dom Ludowy w Kozielnie</t>
  </si>
  <si>
    <t>Remont konserwatorski i adaptacja na działalność kulturalną Domu Kata w</t>
  </si>
  <si>
    <t>Paczkowie,  w celu zwiększenia roli zabytków w rozwoju kultury i turystyki.</t>
  </si>
  <si>
    <t>"Koncepcja rewitalizacji płyty Rynku"</t>
  </si>
  <si>
    <t>"Ścieżka widokowa - rewaloryzacja trzech baszt oraz odcinka kurtyny"</t>
  </si>
  <si>
    <t>"Wieże Paczkowa - rewaloryzacja i adaptacja wież bramnych: Wrocławskiej,</t>
  </si>
  <si>
    <t>Kłodzkiej i Ząbkowickiej"</t>
  </si>
  <si>
    <t>Budowa boiska wielofunkcyjnego Orlik 2012 w Paczkowie</t>
  </si>
  <si>
    <t>Dotacja podmiotowa z budżetu dla zakładu budżetowego</t>
  </si>
  <si>
    <t xml:space="preserve">Program Operacyjny Kapitał Ludzki </t>
  </si>
  <si>
    <t xml:space="preserve">Priorytet VII Promocja integracji społecznej </t>
  </si>
  <si>
    <t xml:space="preserve">Działanie 7.1 Rozwój i upowszechnianie aktywnej integracji </t>
  </si>
  <si>
    <t>Poddziałanie 7.1.1.  Rozwój i upowszechnianie aktywnej integracji przez ośrodki pomocy społecznej</t>
  </si>
  <si>
    <t>Projekt p.n. Bądź kowalem swego losu – program aktywizacji społeczno-zawodowej bezrobotnych w gminie Paczków</t>
  </si>
  <si>
    <t>Regionalny Program Operacyjny Województwa Opolskiego 2007-2013</t>
  </si>
  <si>
    <t xml:space="preserve">Działanie 4.1 Infrastruktura wodno – ściekowa i gospodarka odpadami </t>
  </si>
  <si>
    <t>Wydatki inwestycyjne jednostek budżetowych (środki EFRR)</t>
  </si>
  <si>
    <t xml:space="preserve">Remont konserwatorski i adaptacja na działalność kulturalną Domu Kata w Paczkowie, w celu zwiększenia roli zabytków w rozwoju kultury i turystyki. </t>
  </si>
  <si>
    <t>w ramach Regionalnego Programu Operacyjnego Województwa Opolskiego 2007-2013,</t>
  </si>
  <si>
    <t xml:space="preserve">Oś Priorytetowa 5 „Infrastruktura społeczna i szkolnictwo wyższe”, </t>
  </si>
  <si>
    <t>Działanie 5.3 „Rozwój kultury i ochrona dziedzictwa kulturowego”</t>
  </si>
  <si>
    <t>Kultura i ochrona dziedzictwa  narodowego</t>
  </si>
  <si>
    <t>Ochrona zabytków  i opieka nad zabytkami</t>
  </si>
  <si>
    <t>Program Operacyjny Współpracy Transgranicznej RCZ-RP 2007/2013  Euroregionu PRADZIAD</t>
  </si>
  <si>
    <r>
      <t>Projekt p.n. Modernizacja i rozbudowa miejskiej sieci kanalizacyjnej w Paczkowie</t>
    </r>
    <r>
      <rPr>
        <b/>
        <sz val="10"/>
        <rFont val="Times New Roman"/>
        <family val="1"/>
      </rPr>
      <t xml:space="preserve"> </t>
    </r>
  </si>
  <si>
    <t xml:space="preserve">Wydatki inwestycyjne jednostek budżetowych (środki własne) </t>
  </si>
  <si>
    <t>Stan środków obrotowych na dzień 30.06.2009r.</t>
  </si>
  <si>
    <t>Stan środków obrotowych na 30.06.2009r.</t>
  </si>
  <si>
    <t>Rodzaj zobowiązania</t>
  </si>
  <si>
    <t>Niespłacone zobowiązania na dzień 30.06.2009r.     (3+4+5+6)</t>
  </si>
  <si>
    <t xml:space="preserve"> 2009 r.</t>
  </si>
  <si>
    <t>1. Kredyt w BS Łubniany                      2.690.000 PLN</t>
  </si>
  <si>
    <t xml:space="preserve">          z tego: rata kapitałowa</t>
  </si>
  <si>
    <t xml:space="preserve">           odsetki</t>
  </si>
  <si>
    <t>2. Kredyt w ING Bank Śląski S.A.O/Opole       3.078.935 PLN</t>
  </si>
  <si>
    <t>3. Kredyt w PKO BP S.A.O/Katowice             3.470.000 PLN</t>
  </si>
  <si>
    <t>RAZEM (1+2+3),  z tego:</t>
  </si>
  <si>
    <t>rata kapitałowa</t>
  </si>
  <si>
    <t>w tym rata kapitałowa podlegająca wyłączeniu na podstawie art.170 ust. 3 ustawy o finansach publicznych</t>
  </si>
  <si>
    <t>odsetki</t>
  </si>
  <si>
    <t>Wysokość spłat przypadających na poszczególne lata:</t>
  </si>
  <si>
    <t>Wydatki wykonane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</si>
</sst>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0.00000%"/>
  </numFmts>
  <fonts count="57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63" applyFont="1" applyBorder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9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4" applyFont="1" applyFill="1">
      <alignment/>
      <protection/>
    </xf>
    <xf numFmtId="0" fontId="8" fillId="0" borderId="10" xfId="54" applyFont="1" applyFill="1" applyBorder="1" applyAlignment="1">
      <alignment horizontal="center" vertical="top" wrapText="1"/>
      <protection/>
    </xf>
    <xf numFmtId="0" fontId="8" fillId="0" borderId="11" xfId="54" applyFont="1" applyFill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8" fillId="0" borderId="12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horizontal="center" vertical="top" wrapText="1"/>
      <protection/>
    </xf>
    <xf numFmtId="0" fontId="2" fillId="0" borderId="12" xfId="54" applyFont="1" applyFill="1" applyBorder="1" applyAlignment="1">
      <alignment vertical="top" wrapText="1"/>
      <protection/>
    </xf>
    <xf numFmtId="0" fontId="2" fillId="0" borderId="0" xfId="54" applyFont="1" applyFill="1" applyAlignment="1">
      <alignment wrapText="1"/>
      <protection/>
    </xf>
    <xf numFmtId="0" fontId="2" fillId="0" borderId="13" xfId="54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/>
      <protection/>
    </xf>
    <xf numFmtId="0" fontId="9" fillId="0" borderId="10" xfId="63" applyFont="1" applyFill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0" fillId="0" borderId="10" xfId="63" applyFont="1" applyFill="1" applyBorder="1" applyAlignment="1">
      <alignment vertical="center"/>
      <protection/>
    </xf>
    <xf numFmtId="0" fontId="10" fillId="0" borderId="0" xfId="63" applyFont="1" applyBorder="1">
      <alignment/>
      <protection/>
    </xf>
    <xf numFmtId="0" fontId="0" fillId="0" borderId="10" xfId="63" applyFont="1" applyFill="1" applyBorder="1" applyAlignment="1">
      <alignment vertical="center" wrapText="1"/>
      <protection/>
    </xf>
    <xf numFmtId="0" fontId="10" fillId="0" borderId="10" xfId="63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54" applyFont="1" applyFill="1">
      <alignment/>
      <protection/>
    </xf>
    <xf numFmtId="190" fontId="0" fillId="0" borderId="0" xfId="54" applyNumberFormat="1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10" xfId="54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top" wrapText="1"/>
      <protection/>
    </xf>
    <xf numFmtId="49" fontId="12" fillId="0" borderId="11" xfId="54" applyNumberFormat="1" applyFont="1" applyFill="1" applyBorder="1" applyAlignment="1">
      <alignment horizontal="center" vertical="top" wrapText="1"/>
      <protection/>
    </xf>
    <xf numFmtId="0" fontId="12" fillId="0" borderId="11" xfId="54" applyFont="1" applyFill="1" applyBorder="1" applyAlignment="1">
      <alignment horizontal="center" vertical="top" wrapText="1"/>
      <protection/>
    </xf>
    <xf numFmtId="0" fontId="11" fillId="0" borderId="10" xfId="42" applyFont="1" applyBorder="1" applyAlignment="1">
      <alignment horizontal="center" vertical="center"/>
      <protection/>
    </xf>
    <xf numFmtId="172" fontId="11" fillId="0" borderId="10" xfId="42" applyNumberFormat="1" applyFont="1" applyBorder="1" applyAlignment="1">
      <alignment horizontal="center" vertical="top"/>
      <protection/>
    </xf>
    <xf numFmtId="0" fontId="13" fillId="0" borderId="10" xfId="42" applyFont="1" applyBorder="1" applyAlignment="1">
      <alignment horizontal="center"/>
      <protection/>
    </xf>
    <xf numFmtId="0" fontId="11" fillId="0" borderId="10" xfId="42" applyFont="1" applyBorder="1" applyAlignment="1">
      <alignment horizontal="left" vertical="top"/>
      <protection/>
    </xf>
    <xf numFmtId="174" fontId="12" fillId="0" borderId="10" xfId="42" applyNumberFormat="1" applyFont="1" applyBorder="1" applyAlignment="1">
      <alignment horizontal="center" vertical="top"/>
      <protection/>
    </xf>
    <xf numFmtId="0" fontId="12" fillId="0" borderId="10" xfId="42" applyFont="1" applyBorder="1" applyAlignment="1">
      <alignment horizontal="left" vertical="top"/>
      <protection/>
    </xf>
    <xf numFmtId="178" fontId="11" fillId="0" borderId="10" xfId="42" applyNumberFormat="1" applyFont="1" applyBorder="1" applyAlignment="1">
      <alignment horizontal="center" vertical="top"/>
      <protection/>
    </xf>
    <xf numFmtId="180" fontId="12" fillId="0" borderId="10" xfId="42" applyNumberFormat="1" applyFont="1" applyBorder="1" applyAlignment="1">
      <alignment horizontal="center" vertical="top"/>
      <protection/>
    </xf>
    <xf numFmtId="0" fontId="13" fillId="0" borderId="10" xfId="0" applyFont="1" applyBorder="1" applyAlignment="1">
      <alignment horizontal="center"/>
    </xf>
    <xf numFmtId="0" fontId="11" fillId="0" borderId="10" xfId="42" applyFont="1" applyBorder="1" applyAlignment="1">
      <alignment horizontal="right" vertical="top"/>
      <protection/>
    </xf>
    <xf numFmtId="177" fontId="12" fillId="0" borderId="10" xfId="42" applyNumberFormat="1" applyFont="1" applyBorder="1" applyAlignment="1">
      <alignment horizontal="center" vertical="top"/>
      <protection/>
    </xf>
    <xf numFmtId="178" fontId="11" fillId="0" borderId="10" xfId="42" applyNumberFormat="1" applyFont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180" fontId="12" fillId="0" borderId="10" xfId="42" applyNumberFormat="1" applyFont="1" applyBorder="1" applyAlignment="1">
      <alignment horizontal="center" vertical="center"/>
      <protection/>
    </xf>
    <xf numFmtId="177" fontId="12" fillId="0" borderId="10" xfId="42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9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54" applyFont="1" applyFill="1" applyBorder="1" applyAlignment="1">
      <alignment horizontal="center" vertical="top" wrapText="1"/>
      <protection/>
    </xf>
    <xf numFmtId="19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10" xfId="42" applyFont="1" applyBorder="1" applyAlignment="1">
      <alignment horizontal="center" vertical="center" wrapText="1"/>
      <protection/>
    </xf>
    <xf numFmtId="187" fontId="13" fillId="0" borderId="10" xfId="42" applyNumberFormat="1" applyFont="1" applyBorder="1">
      <alignment/>
      <protection/>
    </xf>
    <xf numFmtId="187" fontId="13" fillId="0" borderId="10" xfId="0" applyNumberFormat="1" applyFont="1" applyBorder="1" applyAlignment="1">
      <alignment/>
    </xf>
    <xf numFmtId="172" fontId="11" fillId="0" borderId="10" xfId="42" applyNumberFormat="1" applyFont="1" applyBorder="1" applyAlignment="1">
      <alignment horizontal="center" vertical="center"/>
      <protection/>
    </xf>
    <xf numFmtId="174" fontId="12" fillId="0" borderId="10" xfId="42" applyNumberFormat="1" applyFont="1" applyBorder="1" applyAlignment="1">
      <alignment horizontal="center" vertical="center"/>
      <protection/>
    </xf>
    <xf numFmtId="49" fontId="12" fillId="0" borderId="12" xfId="54" applyNumberFormat="1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11" fillId="0" borderId="12" xfId="54" applyFont="1" applyFill="1" applyBorder="1" applyAlignment="1">
      <alignment horizontal="center" vertical="top" wrapText="1"/>
      <protection/>
    </xf>
    <xf numFmtId="0" fontId="10" fillId="0" borderId="11" xfId="63" applyFont="1" applyFill="1" applyBorder="1" applyAlignment="1">
      <alignment vertical="center"/>
      <protection/>
    </xf>
    <xf numFmtId="0" fontId="3" fillId="0" borderId="10" xfId="63" applyFont="1" applyBorder="1" applyAlignment="1">
      <alignment horizontal="right"/>
      <protection/>
    </xf>
    <xf numFmtId="187" fontId="11" fillId="0" borderId="10" xfId="42" applyNumberFormat="1" applyFont="1" applyBorder="1" applyAlignment="1">
      <alignment horizontal="right" vertical="top"/>
      <protection/>
    </xf>
    <xf numFmtId="187" fontId="12" fillId="0" borderId="10" xfId="42" applyNumberFormat="1" applyFont="1" applyBorder="1" applyAlignment="1">
      <alignment horizontal="right" vertical="top"/>
      <protection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0" fontId="14" fillId="0" borderId="10" xfId="42" applyFont="1" applyBorder="1" applyAlignment="1">
      <alignment horizontal="center"/>
      <protection/>
    </xf>
    <xf numFmtId="180" fontId="11" fillId="0" borderId="10" xfId="42" applyNumberFormat="1" applyFont="1" applyBorder="1" applyAlignment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8" fontId="12" fillId="0" borderId="10" xfId="42" applyNumberFormat="1" applyFont="1" applyBorder="1" applyAlignment="1">
      <alignment horizontal="center" vertical="top"/>
      <protection/>
    </xf>
    <xf numFmtId="187" fontId="12" fillId="0" borderId="10" xfId="0" applyNumberFormat="1" applyFont="1" applyFill="1" applyBorder="1" applyAlignment="1" applyProtection="1">
      <alignment horizontal="right"/>
      <protection locked="0"/>
    </xf>
    <xf numFmtId="187" fontId="11" fillId="0" borderId="10" xfId="0" applyNumberFormat="1" applyFont="1" applyFill="1" applyBorder="1" applyAlignment="1" applyProtection="1">
      <alignment horizontal="right"/>
      <protection locked="0"/>
    </xf>
    <xf numFmtId="187" fontId="11" fillId="0" borderId="10" xfId="42" applyNumberFormat="1" applyFont="1" applyBorder="1" applyAlignment="1">
      <alignment horizontal="center" vertical="center"/>
      <protection/>
    </xf>
    <xf numFmtId="18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42" applyFont="1" applyBorder="1" applyAlignment="1">
      <alignment horizontal="left" vertical="top" wrapText="1"/>
      <protection/>
    </xf>
    <xf numFmtId="0" fontId="12" fillId="0" borderId="10" xfId="42" applyFont="1" applyBorder="1" applyAlignment="1">
      <alignment horizontal="left" vertical="top" wrapText="1"/>
      <protection/>
    </xf>
    <xf numFmtId="0" fontId="11" fillId="0" borderId="10" xfId="42" applyFont="1" applyBorder="1" applyAlignment="1">
      <alignment horizontal="right" vertical="top" wrapText="1"/>
      <protection/>
    </xf>
    <xf numFmtId="187" fontId="11" fillId="0" borderId="10" xfId="42" applyNumberFormat="1" applyFont="1" applyBorder="1" applyAlignment="1">
      <alignment vertical="center"/>
      <protection/>
    </xf>
    <xf numFmtId="10" fontId="11" fillId="0" borderId="10" xfId="0" applyNumberFormat="1" applyFont="1" applyFill="1" applyBorder="1" applyAlignment="1" applyProtection="1">
      <alignment vertical="center"/>
      <protection locked="0"/>
    </xf>
    <xf numFmtId="10" fontId="12" fillId="0" borderId="10" xfId="0" applyNumberFormat="1" applyFont="1" applyFill="1" applyBorder="1" applyAlignment="1" applyProtection="1">
      <alignment vertical="center"/>
      <protection locked="0"/>
    </xf>
    <xf numFmtId="10" fontId="12" fillId="0" borderId="0" xfId="0" applyNumberFormat="1" applyFont="1" applyFill="1" applyBorder="1" applyAlignment="1" applyProtection="1">
      <alignment vertical="center"/>
      <protection locked="0"/>
    </xf>
    <xf numFmtId="187" fontId="11" fillId="0" borderId="10" xfId="0" applyNumberFormat="1" applyFont="1" applyFill="1" applyBorder="1" applyAlignment="1" applyProtection="1">
      <alignment vertical="center"/>
      <protection locked="0"/>
    </xf>
    <xf numFmtId="187" fontId="12" fillId="0" borderId="10" xfId="42" applyNumberFormat="1" applyFont="1" applyBorder="1" applyAlignment="1">
      <alignment vertical="center"/>
      <protection/>
    </xf>
    <xf numFmtId="187" fontId="12" fillId="0" borderId="10" xfId="0" applyNumberFormat="1" applyFont="1" applyFill="1" applyBorder="1" applyAlignment="1" applyProtection="1">
      <alignment vertical="center"/>
      <protection locked="0"/>
    </xf>
    <xf numFmtId="187" fontId="13" fillId="0" borderId="10" xfId="42" applyNumberFormat="1" applyFont="1" applyBorder="1" applyAlignment="1">
      <alignment vertical="center"/>
      <protection/>
    </xf>
    <xf numFmtId="187" fontId="14" fillId="0" borderId="10" xfId="42" applyNumberFormat="1" applyFont="1" applyBorder="1" applyAlignment="1">
      <alignment vertical="center"/>
      <protection/>
    </xf>
    <xf numFmtId="187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10" xfId="42" applyNumberFormat="1" applyFont="1" applyBorder="1" applyAlignment="1">
      <alignment horizontal="center" vertical="center"/>
      <protection/>
    </xf>
    <xf numFmtId="49" fontId="13" fillId="0" borderId="10" xfId="42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42" applyNumberFormat="1" applyFont="1" applyBorder="1" applyAlignment="1">
      <alignment horizontal="center" vertical="center"/>
      <protection/>
    </xf>
    <xf numFmtId="10" fontId="11" fillId="0" borderId="10" xfId="0" applyNumberFormat="1" applyFont="1" applyFill="1" applyBorder="1" applyAlignment="1" applyProtection="1">
      <alignment horizontal="right"/>
      <protection locked="0"/>
    </xf>
    <xf numFmtId="10" fontId="12" fillId="0" borderId="10" xfId="0" applyNumberFormat="1" applyFont="1" applyFill="1" applyBorder="1" applyAlignment="1" applyProtection="1">
      <alignment horizontal="right"/>
      <protection locked="0"/>
    </xf>
    <xf numFmtId="10" fontId="12" fillId="0" borderId="0" xfId="0" applyNumberFormat="1" applyFont="1" applyFill="1" applyBorder="1" applyAlignment="1" applyProtection="1">
      <alignment horizontal="right"/>
      <protection locked="0"/>
    </xf>
    <xf numFmtId="187" fontId="3" fillId="0" borderId="10" xfId="52" applyNumberFormat="1" applyFont="1" applyFill="1" applyBorder="1" applyAlignment="1">
      <alignment horizontal="right"/>
      <protection/>
    </xf>
    <xf numFmtId="187" fontId="9" fillId="0" borderId="10" xfId="52" applyNumberFormat="1" applyFont="1" applyFill="1" applyBorder="1" applyAlignment="1">
      <alignment vertical="center"/>
      <protection/>
    </xf>
    <xf numFmtId="187" fontId="0" fillId="0" borderId="10" xfId="52" applyNumberFormat="1" applyFont="1" applyFill="1" applyBorder="1" applyAlignment="1" applyProtection="1">
      <alignment vertical="center"/>
      <protection locked="0"/>
    </xf>
    <xf numFmtId="187" fontId="9" fillId="0" borderId="10" xfId="52" applyNumberFormat="1" applyFont="1" applyFill="1" applyBorder="1" applyAlignment="1" applyProtection="1">
      <alignment vertical="center"/>
      <protection locked="0"/>
    </xf>
    <xf numFmtId="187" fontId="9" fillId="0" borderId="10" xfId="52" applyNumberFormat="1" applyFont="1" applyFill="1" applyBorder="1" applyAlignment="1" applyProtection="1" quotePrefix="1">
      <alignment vertical="center"/>
      <protection locked="0"/>
    </xf>
    <xf numFmtId="187" fontId="3" fillId="0" borderId="10" xfId="52" applyNumberFormat="1" applyFont="1" applyFill="1" applyBorder="1" applyAlignment="1" applyProtection="1">
      <alignment/>
      <protection locked="0"/>
    </xf>
    <xf numFmtId="187" fontId="0" fillId="0" borderId="10" xfId="52" applyNumberFormat="1" applyFont="1" applyFill="1" applyBorder="1" applyAlignment="1" applyProtection="1">
      <alignment vertical="top"/>
      <protection locked="0"/>
    </xf>
    <xf numFmtId="187" fontId="0" fillId="0" borderId="10" xfId="52" applyNumberFormat="1" applyFont="1" applyFill="1" applyBorder="1" applyAlignment="1">
      <alignment vertical="center"/>
      <protection/>
    </xf>
    <xf numFmtId="187" fontId="10" fillId="0" borderId="10" xfId="52" applyNumberFormat="1" applyFont="1" applyFill="1" applyBorder="1" applyAlignment="1" applyProtection="1">
      <alignment vertical="center"/>
      <protection locked="0"/>
    </xf>
    <xf numFmtId="187" fontId="10" fillId="0" borderId="11" xfId="52" applyNumberFormat="1" applyFont="1" applyFill="1" applyBorder="1" applyAlignment="1" applyProtection="1">
      <alignment vertical="center"/>
      <protection locked="0"/>
    </xf>
    <xf numFmtId="187" fontId="3" fillId="0" borderId="10" xfId="52" applyNumberFormat="1" applyFont="1" applyBorder="1" applyAlignment="1">
      <alignment/>
      <protection/>
    </xf>
    <xf numFmtId="187" fontId="0" fillId="0" borderId="0" xfId="63" applyNumberFormat="1" applyFont="1" applyBorder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87" fontId="12" fillId="0" borderId="0" xfId="0" applyNumberFormat="1" applyFont="1" applyFill="1" applyBorder="1" applyAlignment="1" applyProtection="1">
      <alignment horizontal="left"/>
      <protection locked="0"/>
    </xf>
    <xf numFmtId="190" fontId="0" fillId="0" borderId="0" xfId="54" applyNumberFormat="1" applyFont="1" applyFill="1" applyBorder="1" applyAlignment="1">
      <alignment wrapText="1"/>
      <protection/>
    </xf>
    <xf numFmtId="10" fontId="12" fillId="0" borderId="0" xfId="0" applyNumberFormat="1" applyFont="1" applyFill="1" applyBorder="1" applyAlignment="1" applyProtection="1">
      <alignment horizontal="left"/>
      <protection locked="0"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190" fontId="8" fillId="0" borderId="10" xfId="54" applyNumberFormat="1" applyFont="1" applyFill="1" applyBorder="1" applyAlignment="1">
      <alignment horizontal="center" vertical="top" wrapText="1"/>
      <protection/>
    </xf>
    <xf numFmtId="190" fontId="5" fillId="0" borderId="10" xfId="54" applyNumberFormat="1" applyFont="1" applyFill="1" applyBorder="1" applyAlignment="1">
      <alignment horizontal="right" vertical="top" wrapText="1"/>
      <protection/>
    </xf>
    <xf numFmtId="187" fontId="7" fillId="0" borderId="0" xfId="0" applyNumberFormat="1" applyFont="1" applyFill="1" applyBorder="1" applyAlignment="1" applyProtection="1">
      <alignment horizontal="left"/>
      <protection locked="0"/>
    </xf>
    <xf numFmtId="187" fontId="13" fillId="0" borderId="0" xfId="0" applyNumberFormat="1" applyFont="1" applyAlignment="1">
      <alignment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10" fontId="12" fillId="0" borderId="10" xfId="0" applyNumberFormat="1" applyFont="1" applyFill="1" applyBorder="1" applyAlignment="1" applyProtection="1">
      <alignment horizontal="left"/>
      <protection locked="0"/>
    </xf>
    <xf numFmtId="187" fontId="11" fillId="0" borderId="10" xfId="42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vertical="top"/>
    </xf>
    <xf numFmtId="8" fontId="52" fillId="0" borderId="14" xfId="0" applyNumberFormat="1" applyFont="1" applyBorder="1" applyAlignment="1">
      <alignment horizontal="right" vertical="top"/>
    </xf>
    <xf numFmtId="0" fontId="53" fillId="0" borderId="14" xfId="0" applyFont="1" applyBorder="1" applyAlignment="1">
      <alignment vertical="top"/>
    </xf>
    <xf numFmtId="8" fontId="53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vertical="top"/>
    </xf>
    <xf numFmtId="0" fontId="13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vertical="top"/>
    </xf>
    <xf numFmtId="0" fontId="54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/>
    </xf>
    <xf numFmtId="187" fontId="53" fillId="0" borderId="10" xfId="0" applyNumberFormat="1" applyFont="1" applyBorder="1" applyAlignment="1">
      <alignment horizontal="right" vertical="top"/>
    </xf>
    <xf numFmtId="187" fontId="52" fillId="0" borderId="10" xfId="0" applyNumberFormat="1" applyFont="1" applyBorder="1" applyAlignment="1">
      <alignment horizontal="right" vertical="top"/>
    </xf>
    <xf numFmtId="187" fontId="14" fillId="0" borderId="14" xfId="0" applyNumberFormat="1" applyFont="1" applyBorder="1" applyAlignment="1">
      <alignment horizontal="right" vertical="top"/>
    </xf>
    <xf numFmtId="187" fontId="13" fillId="0" borderId="14" xfId="0" applyNumberFormat="1" applyFont="1" applyBorder="1" applyAlignment="1">
      <alignment horizontal="right" vertical="top"/>
    </xf>
    <xf numFmtId="187" fontId="11" fillId="0" borderId="11" xfId="42" applyNumberFormat="1" applyFont="1" applyBorder="1" applyAlignment="1">
      <alignment horizontal="center" vertical="center"/>
      <protection/>
    </xf>
    <xf numFmtId="18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14" fillId="0" borderId="14" xfId="0" applyNumberFormat="1" applyFont="1" applyBorder="1" applyAlignment="1">
      <alignment/>
    </xf>
    <xf numFmtId="10" fontId="11" fillId="0" borderId="14" xfId="0" applyNumberFormat="1" applyFont="1" applyFill="1" applyBorder="1" applyAlignment="1" applyProtection="1">
      <alignment horizontal="right"/>
      <protection locked="0"/>
    </xf>
    <xf numFmtId="187" fontId="13" fillId="0" borderId="14" xfId="0" applyNumberFormat="1" applyFont="1" applyBorder="1" applyAlignment="1">
      <alignment/>
    </xf>
    <xf numFmtId="10" fontId="12" fillId="0" borderId="14" xfId="0" applyNumberFormat="1" applyFont="1" applyFill="1" applyBorder="1" applyAlignment="1" applyProtection="1">
      <alignment horizontal="right"/>
      <protection locked="0"/>
    </xf>
    <xf numFmtId="0" fontId="5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190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5" xfId="0" applyFont="1" applyFill="1" applyBorder="1" applyAlignment="1">
      <alignment/>
    </xf>
    <xf numFmtId="190" fontId="13" fillId="0" borderId="15" xfId="0" applyNumberFormat="1" applyFont="1" applyFill="1" applyBorder="1" applyAlignment="1">
      <alignment horizontal="right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/>
    </xf>
    <xf numFmtId="187" fontId="11" fillId="0" borderId="15" xfId="0" applyNumberFormat="1" applyFont="1" applyFill="1" applyBorder="1" applyAlignment="1" applyProtection="1">
      <alignment horizontal="right"/>
      <protection locked="0"/>
    </xf>
    <xf numFmtId="187" fontId="12" fillId="0" borderId="15" xfId="0" applyNumberFormat="1" applyFont="1" applyFill="1" applyBorder="1" applyAlignment="1" applyProtection="1">
      <alignment horizontal="right"/>
      <protection locked="0"/>
    </xf>
    <xf numFmtId="0" fontId="55" fillId="0" borderId="0" xfId="51" applyFont="1">
      <alignment/>
      <protection/>
    </xf>
    <xf numFmtId="0" fontId="56" fillId="0" borderId="0" xfId="51" applyFont="1">
      <alignment/>
      <protection/>
    </xf>
    <xf numFmtId="0" fontId="56" fillId="0" borderId="10" xfId="51" applyFont="1" applyBorder="1" applyAlignment="1">
      <alignment horizontal="center" vertical="center"/>
      <protection/>
    </xf>
    <xf numFmtId="0" fontId="56" fillId="0" borderId="13" xfId="51" applyFont="1" applyBorder="1" applyAlignment="1">
      <alignment horizontal="center" vertical="center" wrapText="1"/>
      <protection/>
    </xf>
    <xf numFmtId="3" fontId="56" fillId="0" borderId="10" xfId="51" applyNumberFormat="1" applyFont="1" applyBorder="1" applyAlignment="1">
      <alignment horizontal="center" vertical="center"/>
      <protection/>
    </xf>
    <xf numFmtId="0" fontId="56" fillId="0" borderId="0" xfId="51" applyFont="1" applyAlignment="1">
      <alignment horizontal="center"/>
      <protection/>
    </xf>
    <xf numFmtId="0" fontId="14" fillId="0" borderId="10" xfId="51" applyFont="1" applyBorder="1" applyAlignment="1">
      <alignment vertical="center" wrapText="1"/>
      <protection/>
    </xf>
    <xf numFmtId="187" fontId="14" fillId="0" borderId="10" xfId="51" applyNumberFormat="1" applyFont="1" applyBorder="1" applyAlignment="1">
      <alignment horizontal="right" vertical="center"/>
      <protection/>
    </xf>
    <xf numFmtId="0" fontId="55" fillId="0" borderId="10" xfId="51" applyFont="1" applyBorder="1" applyAlignment="1">
      <alignment vertical="center" wrapText="1"/>
      <protection/>
    </xf>
    <xf numFmtId="187" fontId="13" fillId="0" borderId="10" xfId="51" applyNumberFormat="1" applyFont="1" applyBorder="1" applyAlignment="1">
      <alignment horizontal="right" vertical="center"/>
      <protection/>
    </xf>
    <xf numFmtId="187" fontId="55" fillId="0" borderId="10" xfId="51" applyNumberFormat="1" applyFont="1" applyBorder="1" applyAlignment="1">
      <alignment horizontal="right" vertical="center"/>
      <protection/>
    </xf>
    <xf numFmtId="187" fontId="14" fillId="0" borderId="10" xfId="51" applyNumberFormat="1" applyFont="1" applyBorder="1" applyAlignment="1">
      <alignment vertical="center" wrapText="1"/>
      <protection/>
    </xf>
    <xf numFmtId="0" fontId="14" fillId="0" borderId="10" xfId="51" applyFont="1" applyBorder="1" applyAlignment="1">
      <alignment horizontal="center" vertical="center"/>
      <protection/>
    </xf>
    <xf numFmtId="0" fontId="14" fillId="0" borderId="10" xfId="51" applyFont="1" applyFill="1" applyBorder="1" applyAlignment="1">
      <alignment vertical="center" wrapText="1"/>
      <protection/>
    </xf>
    <xf numFmtId="187" fontId="14" fillId="0" borderId="10" xfId="51" applyNumberFormat="1" applyFont="1" applyFill="1" applyBorder="1" applyAlignment="1">
      <alignment horizontal="right" vertical="center" wrapText="1"/>
      <protection/>
    </xf>
    <xf numFmtId="0" fontId="16" fillId="0" borderId="10" xfId="51" applyFont="1" applyFill="1" applyBorder="1" applyAlignment="1">
      <alignment vertical="center" wrapText="1"/>
      <protection/>
    </xf>
    <xf numFmtId="0" fontId="14" fillId="0" borderId="10" xfId="51" applyFont="1" applyFill="1" applyBorder="1" applyAlignment="1">
      <alignment horizontal="left" vertical="center" wrapText="1"/>
      <protection/>
    </xf>
    <xf numFmtId="0" fontId="55" fillId="0" borderId="10" xfId="51" applyFont="1" applyBorder="1">
      <alignment/>
      <protection/>
    </xf>
    <xf numFmtId="187" fontId="11" fillId="0" borderId="15" xfId="0" applyNumberFormat="1" applyFont="1" applyBorder="1" applyAlignment="1">
      <alignment horizontal="center" vertical="center"/>
    </xf>
    <xf numFmtId="187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87" fontId="13" fillId="0" borderId="15" xfId="0" applyNumberFormat="1" applyFont="1" applyFill="1" applyBorder="1" applyAlignment="1">
      <alignment horizontal="right"/>
    </xf>
    <xf numFmtId="10" fontId="11" fillId="0" borderId="19" xfId="0" applyNumberFormat="1" applyFont="1" applyFill="1" applyBorder="1" applyAlignment="1" applyProtection="1">
      <alignment horizontal="right"/>
      <protection locked="0"/>
    </xf>
    <xf numFmtId="10" fontId="12" fillId="0" borderId="19" xfId="0" applyNumberFormat="1" applyFont="1" applyFill="1" applyBorder="1" applyAlignment="1" applyProtection="1">
      <alignment horizontal="right"/>
      <protection locked="0"/>
    </xf>
    <xf numFmtId="187" fontId="12" fillId="0" borderId="13" xfId="0" applyNumberFormat="1" applyFont="1" applyFill="1" applyBorder="1" applyAlignment="1" applyProtection="1">
      <alignment horizontal="right"/>
      <protection locked="0"/>
    </xf>
    <xf numFmtId="187" fontId="6" fillId="0" borderId="10" xfId="54" applyNumberFormat="1" applyFont="1" applyFill="1" applyBorder="1" applyAlignment="1">
      <alignment horizontal="center" vertical="top" wrapText="1"/>
      <protection/>
    </xf>
    <xf numFmtId="187" fontId="12" fillId="0" borderId="10" xfId="54" applyNumberFormat="1" applyFont="1" applyFill="1" applyBorder="1" applyAlignment="1">
      <alignment horizontal="right" vertical="top" wrapText="1"/>
      <protection/>
    </xf>
    <xf numFmtId="187" fontId="12" fillId="0" borderId="11" xfId="54" applyNumberFormat="1" applyFont="1" applyFill="1" applyBorder="1" applyAlignment="1">
      <alignment horizontal="right" vertical="top" wrapText="1"/>
      <protection/>
    </xf>
    <xf numFmtId="187" fontId="12" fillId="0" borderId="12" xfId="54" applyNumberFormat="1" applyFont="1" applyFill="1" applyBorder="1" applyAlignment="1">
      <alignment horizontal="right" vertical="top" wrapText="1"/>
      <protection/>
    </xf>
    <xf numFmtId="187" fontId="12" fillId="0" borderId="13" xfId="54" applyNumberFormat="1" applyFont="1" applyFill="1" applyBorder="1" applyAlignment="1">
      <alignment horizontal="right" vertical="top" wrapText="1"/>
      <protection/>
    </xf>
    <xf numFmtId="187" fontId="0" fillId="0" borderId="0" xfId="54" applyNumberFormat="1" applyFont="1" applyFill="1">
      <alignment/>
      <protection/>
    </xf>
    <xf numFmtId="0" fontId="3" fillId="0" borderId="10" xfId="63" applyFont="1" applyFill="1" applyBorder="1" applyAlignment="1">
      <alignment horizontal="center" vertical="center"/>
      <protection/>
    </xf>
    <xf numFmtId="187" fontId="3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90" fontId="8" fillId="0" borderId="10" xfId="54" applyNumberFormat="1" applyFont="1" applyFill="1" applyBorder="1" applyAlignment="1">
      <alignment horizontal="right" vertical="top" wrapText="1"/>
      <protection/>
    </xf>
    <xf numFmtId="0" fontId="3" fillId="0" borderId="0" xfId="54" applyFont="1" applyFill="1" applyAlignment="1">
      <alignment horizontal="center"/>
      <protection/>
    </xf>
    <xf numFmtId="0" fontId="8" fillId="0" borderId="10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0" fontId="8" fillId="0" borderId="12" xfId="54" applyFont="1" applyFill="1" applyBorder="1" applyAlignment="1">
      <alignment vertical="top" wrapText="1"/>
      <protection/>
    </xf>
    <xf numFmtId="0" fontId="8" fillId="0" borderId="20" xfId="54" applyFont="1" applyFill="1" applyBorder="1" applyAlignment="1">
      <alignment horizontal="center" vertical="top" wrapText="1"/>
      <protection/>
    </xf>
    <xf numFmtId="0" fontId="8" fillId="0" borderId="19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horizontal="center" vertical="top" wrapText="1"/>
      <protection/>
    </xf>
    <xf numFmtId="0" fontId="8" fillId="0" borderId="13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190" fontId="8" fillId="0" borderId="10" xfId="54" applyNumberFormat="1" applyFont="1" applyFill="1" applyBorder="1" applyAlignment="1">
      <alignment horizontal="center" vertical="top" wrapText="1"/>
      <protection/>
    </xf>
    <xf numFmtId="190" fontId="5" fillId="0" borderId="10" xfId="54" applyNumberFormat="1" applyFont="1" applyFill="1" applyBorder="1" applyAlignment="1">
      <alignment horizontal="right" vertical="top" wrapText="1"/>
      <protection/>
    </xf>
    <xf numFmtId="190" fontId="6" fillId="0" borderId="10" xfId="54" applyNumberFormat="1" applyFont="1" applyFill="1" applyBorder="1" applyAlignment="1">
      <alignment horizontal="center" vertical="top" wrapText="1"/>
      <protection/>
    </xf>
    <xf numFmtId="190" fontId="0" fillId="0" borderId="0" xfId="54" applyNumberFormat="1" applyFont="1" applyFill="1" applyBorder="1" applyAlignment="1">
      <alignment wrapText="1"/>
      <protection/>
    </xf>
    <xf numFmtId="0" fontId="2" fillId="0" borderId="0" xfId="54" applyFont="1" applyFill="1" applyBorder="1" applyAlignment="1">
      <alignment wrapText="1"/>
      <protection/>
    </xf>
    <xf numFmtId="0" fontId="6" fillId="0" borderId="20" xfId="54" applyFont="1" applyFill="1" applyBorder="1" applyAlignment="1">
      <alignment horizontal="center" vertical="top" wrapText="1"/>
      <protection/>
    </xf>
    <xf numFmtId="0" fontId="6" fillId="0" borderId="19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13" fillId="0" borderId="12" xfId="54" applyFont="1" applyFill="1" applyBorder="1" applyAlignment="1">
      <alignment vertical="top" wrapText="1"/>
      <protection/>
    </xf>
    <xf numFmtId="0" fontId="13" fillId="0" borderId="13" xfId="54" applyFont="1" applyFill="1" applyBorder="1" applyAlignment="1">
      <alignment vertical="top" wrapText="1"/>
      <protection/>
    </xf>
    <xf numFmtId="49" fontId="12" fillId="0" borderId="12" xfId="54" applyNumberFormat="1" applyFont="1" applyFill="1" applyBorder="1" applyAlignment="1">
      <alignment horizontal="center" vertical="top" wrapText="1"/>
      <protection/>
    </xf>
    <xf numFmtId="49" fontId="12" fillId="0" borderId="13" xfId="54" applyNumberFormat="1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center" vertical="top" wrapText="1"/>
      <protection/>
    </xf>
    <xf numFmtId="0" fontId="6" fillId="0" borderId="21" xfId="54" applyFont="1" applyFill="1" applyBorder="1" applyAlignment="1">
      <alignment horizontal="center" vertical="top" wrapText="1"/>
      <protection/>
    </xf>
    <xf numFmtId="0" fontId="6" fillId="0" borderId="22" xfId="54" applyFont="1" applyFill="1" applyBorder="1" applyAlignment="1">
      <alignment horizontal="center" vertical="top" wrapText="1"/>
      <protection/>
    </xf>
    <xf numFmtId="0" fontId="6" fillId="0" borderId="23" xfId="54" applyFont="1" applyFill="1" applyBorder="1" applyAlignment="1">
      <alignment horizontal="center" vertical="top" wrapText="1"/>
      <protection/>
    </xf>
    <xf numFmtId="0" fontId="6" fillId="0" borderId="24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187" fontId="6" fillId="0" borderId="10" xfId="54" applyNumberFormat="1" applyFont="1" applyFill="1" applyBorder="1" applyAlignment="1">
      <alignment horizontal="right" vertical="top" wrapText="1"/>
      <protection/>
    </xf>
    <xf numFmtId="49" fontId="12" fillId="0" borderId="11" xfId="54" applyNumberFormat="1" applyFont="1" applyFill="1" applyBorder="1" applyAlignment="1">
      <alignment horizontal="center" vertical="top" wrapText="1"/>
      <protection/>
    </xf>
    <xf numFmtId="49" fontId="3" fillId="0" borderId="11" xfId="54" applyNumberFormat="1" applyFont="1" applyFill="1" applyBorder="1" applyAlignment="1">
      <alignment horizontal="center" vertical="top" wrapText="1"/>
      <protection/>
    </xf>
    <xf numFmtId="49" fontId="3" fillId="0" borderId="13" xfId="54" applyNumberFormat="1" applyFont="1" applyFill="1" applyBorder="1" applyAlignment="1">
      <alignment horizontal="center" vertical="top" wrapText="1"/>
      <protection/>
    </xf>
    <xf numFmtId="0" fontId="12" fillId="0" borderId="11" xfId="54" applyFont="1" applyFill="1" applyBorder="1" applyAlignment="1">
      <alignment horizontal="center" vertical="top" wrapText="1"/>
      <protection/>
    </xf>
    <xf numFmtId="0" fontId="12" fillId="0" borderId="13" xfId="54" applyFont="1" applyFill="1" applyBorder="1" applyAlignment="1">
      <alignment horizontal="center" vertical="top" wrapText="1"/>
      <protection/>
    </xf>
    <xf numFmtId="187" fontId="12" fillId="0" borderId="12" xfId="54" applyNumberFormat="1" applyFont="1" applyFill="1" applyBorder="1" applyAlignment="1">
      <alignment horizontal="right" vertical="top" wrapText="1"/>
      <protection/>
    </xf>
    <xf numFmtId="187" fontId="12" fillId="0" borderId="13" xfId="54" applyNumberFormat="1" applyFont="1" applyFill="1" applyBorder="1" applyAlignment="1">
      <alignment horizontal="right" vertical="top" wrapText="1"/>
      <protection/>
    </xf>
    <xf numFmtId="0" fontId="12" fillId="0" borderId="10" xfId="54" applyFont="1" applyFill="1" applyBorder="1" applyAlignment="1">
      <alignment horizontal="center" vertical="top" wrapText="1"/>
      <protection/>
    </xf>
    <xf numFmtId="187" fontId="12" fillId="0" borderId="10" xfId="54" applyNumberFormat="1" applyFont="1" applyFill="1" applyBorder="1" applyAlignment="1">
      <alignment horizontal="right" vertical="top" wrapText="1"/>
      <protection/>
    </xf>
    <xf numFmtId="0" fontId="12" fillId="0" borderId="11" xfId="54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/>
    </xf>
    <xf numFmtId="0" fontId="11" fillId="0" borderId="10" xfId="54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top" wrapText="1"/>
      <protection/>
    </xf>
    <xf numFmtId="0" fontId="11" fillId="0" borderId="13" xfId="54" applyFont="1" applyFill="1" applyBorder="1" applyAlignment="1">
      <alignment horizontal="center" vertical="top" wrapText="1"/>
      <protection/>
    </xf>
    <xf numFmtId="49" fontId="12" fillId="0" borderId="10" xfId="54" applyNumberFormat="1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187" fontId="6" fillId="0" borderId="10" xfId="54" applyNumberFormat="1" applyFont="1" applyFill="1" applyBorder="1" applyAlignment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5" fillId="0" borderId="20" xfId="51" applyFont="1" applyBorder="1" applyAlignment="1">
      <alignment horizontal="center"/>
      <protection/>
    </xf>
    <xf numFmtId="0" fontId="55" fillId="0" borderId="25" xfId="51" applyFont="1" applyBorder="1" applyAlignment="1">
      <alignment horizontal="center"/>
      <protection/>
    </xf>
    <xf numFmtId="0" fontId="55" fillId="0" borderId="19" xfId="51" applyFont="1" applyBorder="1" applyAlignment="1">
      <alignment horizontal="center"/>
      <protection/>
    </xf>
    <xf numFmtId="0" fontId="56" fillId="0" borderId="10" xfId="51" applyFont="1" applyBorder="1" applyAlignment="1">
      <alignment horizontal="center" vertical="center"/>
      <protection/>
    </xf>
    <xf numFmtId="0" fontId="56" fillId="0" borderId="11" xfId="51" applyFont="1" applyBorder="1" applyAlignment="1">
      <alignment horizontal="center" vertical="center" wrapText="1"/>
      <protection/>
    </xf>
    <xf numFmtId="0" fontId="56" fillId="0" borderId="13" xfId="51" applyFont="1" applyBorder="1" applyAlignment="1">
      <alignment horizontal="center" vertical="center" wrapText="1"/>
      <protection/>
    </xf>
    <xf numFmtId="187" fontId="56" fillId="0" borderId="11" xfId="51" applyNumberFormat="1" applyFont="1" applyBorder="1" applyAlignment="1">
      <alignment horizontal="center" vertical="center" wrapText="1"/>
      <protection/>
    </xf>
    <xf numFmtId="0" fontId="56" fillId="0" borderId="13" xfId="51" applyFont="1" applyBorder="1" applyAlignment="1">
      <alignment vertical="center" wrapText="1"/>
      <protection/>
    </xf>
    <xf numFmtId="187" fontId="56" fillId="0" borderId="10" xfId="51" applyNumberFormat="1" applyFont="1" applyBorder="1" applyAlignment="1">
      <alignment horizontal="center" vertical="center"/>
      <protection/>
    </xf>
    <xf numFmtId="0" fontId="56" fillId="0" borderId="10" xfId="51" applyFont="1" applyBorder="1" applyAlignment="1">
      <alignment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IV Prognoza 02" xfId="52"/>
    <cellStyle name="Normalny_Prognoza 03 II STARA+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</xdr:col>
      <xdr:colOff>295275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34004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295275</xdr:colOff>
      <xdr:row>41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6800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295275</xdr:colOff>
      <xdr:row>41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6800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B22" sqref="B22"/>
    </sheetView>
  </sheetViews>
  <sheetFormatPr defaultColWidth="9.140625" defaultRowHeight="12.75"/>
  <cols>
    <col min="1" max="1" width="60.140625" style="1" bestFit="1" customWidth="1"/>
    <col min="2" max="2" width="15.00390625" style="109" bestFit="1" customWidth="1"/>
    <col min="3" max="3" width="10.00390625" style="1" customWidth="1"/>
    <col min="4" max="16384" width="9.140625" style="1" customWidth="1"/>
  </cols>
  <sheetData>
    <row r="1" spans="1:2" ht="12.75" customHeight="1">
      <c r="A1" s="205" t="s">
        <v>0</v>
      </c>
      <c r="B1" s="206" t="s">
        <v>31</v>
      </c>
    </row>
    <row r="2" spans="1:2" ht="12.75">
      <c r="A2" s="205"/>
      <c r="B2" s="206"/>
    </row>
    <row r="3" spans="1:2" ht="12.75">
      <c r="A3" s="205"/>
      <c r="B3" s="206"/>
    </row>
    <row r="4" spans="1:2" ht="21.75" customHeight="1">
      <c r="A4" s="17" t="s">
        <v>1</v>
      </c>
      <c r="B4" s="98">
        <f>SUM(B5,B12,B16,B20,B21)</f>
        <v>4060495.6399999997</v>
      </c>
    </row>
    <row r="5" spans="1:2" s="19" customFormat="1" ht="21.75" customHeight="1">
      <c r="A5" s="18" t="s">
        <v>2</v>
      </c>
      <c r="B5" s="99">
        <f>SUM(B6:B11)</f>
        <v>2173060.4999999995</v>
      </c>
    </row>
    <row r="6" spans="1:2" s="21" customFormat="1" ht="12.75">
      <c r="A6" s="20" t="s">
        <v>3</v>
      </c>
      <c r="B6" s="100">
        <f>SUM('Zał.3'!F97,'Zał.3'!F109)</f>
        <v>1554563.3499999999</v>
      </c>
    </row>
    <row r="7" spans="1:2" ht="12.75">
      <c r="A7" s="20" t="s">
        <v>4</v>
      </c>
      <c r="B7" s="100">
        <f>SUM('Zał.3'!F98:F99,'Zał.3'!F110:F111)</f>
        <v>485631.89999999997</v>
      </c>
    </row>
    <row r="8" spans="1:2" ht="12.75">
      <c r="A8" s="20" t="s">
        <v>5</v>
      </c>
      <c r="B8" s="100">
        <f>SUM('Zał.3'!F100,'Zał.3'!F112)</f>
        <v>75352.6</v>
      </c>
    </row>
    <row r="9" spans="1:2" ht="12.75">
      <c r="A9" s="20" t="s">
        <v>6</v>
      </c>
      <c r="B9" s="100">
        <f>SUM('Zał.3'!F115)</f>
        <v>28601.5</v>
      </c>
    </row>
    <row r="10" spans="1:6" ht="12.75">
      <c r="A10" s="20" t="s">
        <v>262</v>
      </c>
      <c r="B10" s="100">
        <f>SUM('Zał.3'!F114)</f>
        <v>127.5</v>
      </c>
      <c r="F10" s="1" t="s">
        <v>7</v>
      </c>
    </row>
    <row r="11" spans="1:2" ht="12.75">
      <c r="A11" s="20" t="s">
        <v>8</v>
      </c>
      <c r="B11" s="100">
        <f>SUM('Zał.3'!F122)</f>
        <v>28783.65</v>
      </c>
    </row>
    <row r="12" spans="1:2" ht="21.75" customHeight="1">
      <c r="A12" s="18" t="s">
        <v>9</v>
      </c>
      <c r="B12" s="99">
        <f>SUM(B13:B15)</f>
        <v>167361.32</v>
      </c>
    </row>
    <row r="13" spans="1:2" s="21" customFormat="1" ht="12.75">
      <c r="A13" s="20" t="s">
        <v>10</v>
      </c>
      <c r="B13" s="100">
        <f>SUM('Zał.3'!F116,'Zał.3'!F101)</f>
        <v>148572</v>
      </c>
    </row>
    <row r="14" spans="1:2" ht="12.75">
      <c r="A14" s="20" t="s">
        <v>11</v>
      </c>
      <c r="B14" s="100">
        <f>SUM('Zał.3'!F90)</f>
        <v>3355.22</v>
      </c>
    </row>
    <row r="15" spans="1:2" ht="12.75">
      <c r="A15" s="20" t="s">
        <v>12</v>
      </c>
      <c r="B15" s="100">
        <f>SUM('Zał.3'!F113)</f>
        <v>15434.1</v>
      </c>
    </row>
    <row r="16" spans="1:2" ht="21.75" customHeight="1">
      <c r="A16" s="18" t="s">
        <v>13</v>
      </c>
      <c r="B16" s="99">
        <f>SUM(B17,B18,B19)</f>
        <v>903971.29</v>
      </c>
    </row>
    <row r="17" spans="1:2" s="21" customFormat="1" ht="12.75">
      <c r="A17" s="20" t="s">
        <v>30</v>
      </c>
      <c r="B17" s="100">
        <f>SUM('Zał.3'!F33)</f>
        <v>415219.95</v>
      </c>
    </row>
    <row r="18" spans="1:2" ht="12.75">
      <c r="A18" s="20" t="s">
        <v>14</v>
      </c>
      <c r="B18" s="100">
        <f>SUM('Zał.3'!F24)</f>
        <v>391337.12</v>
      </c>
    </row>
    <row r="19" spans="1:2" ht="12.75">
      <c r="A19" s="20" t="s">
        <v>15</v>
      </c>
      <c r="B19" s="100">
        <f>SUM('Zał.3'!F20)</f>
        <v>97414.22</v>
      </c>
    </row>
    <row r="20" spans="1:2" ht="21.75" customHeight="1">
      <c r="A20" s="18" t="s">
        <v>16</v>
      </c>
      <c r="B20" s="101">
        <f>SUM('Zał.3'!F178)</f>
        <v>135240.23</v>
      </c>
    </row>
    <row r="21" spans="1:2" s="21" customFormat="1" ht="21.75" customHeight="1">
      <c r="A21" s="18" t="s">
        <v>17</v>
      </c>
      <c r="B21" s="102">
        <v>680862.3</v>
      </c>
    </row>
    <row r="22" spans="1:2" s="21" customFormat="1" ht="21.75" customHeight="1">
      <c r="A22" s="17" t="s">
        <v>18</v>
      </c>
      <c r="B22" s="103">
        <f>SUM(B23,B26)</f>
        <v>11018250.74</v>
      </c>
    </row>
    <row r="23" spans="1:2" ht="21.75" customHeight="1">
      <c r="A23" s="18" t="s">
        <v>19</v>
      </c>
      <c r="B23" s="100">
        <f>SUM(B25,B24)</f>
        <v>1939734.69</v>
      </c>
    </row>
    <row r="24" spans="1:2" s="21" customFormat="1" ht="25.5">
      <c r="A24" s="22" t="s">
        <v>20</v>
      </c>
      <c r="B24" s="100">
        <f>SUM('Zał.3'!F130)</f>
        <v>1907577</v>
      </c>
    </row>
    <row r="25" spans="1:2" ht="12.75">
      <c r="A25" s="20" t="s">
        <v>21</v>
      </c>
      <c r="B25" s="104">
        <f>SUM('Zał.3'!F131)</f>
        <v>32157.69</v>
      </c>
    </row>
    <row r="26" spans="1:2" ht="21.75" customHeight="1">
      <c r="A26" s="18" t="s">
        <v>22</v>
      </c>
      <c r="B26" s="101">
        <f>SUM(B27,B28,B35)</f>
        <v>9078516.05</v>
      </c>
    </row>
    <row r="27" spans="1:2" s="21" customFormat="1" ht="12.75">
      <c r="A27" s="20" t="s">
        <v>23</v>
      </c>
      <c r="B27" s="105">
        <f>SUM('Zał.3'!F135,'Zał.3'!F138,'Zał.3'!F146)</f>
        <v>6359612</v>
      </c>
    </row>
    <row r="28" spans="1:2" ht="12.75">
      <c r="A28" s="20" t="s">
        <v>24</v>
      </c>
      <c r="B28" s="100">
        <f>SUM(B29,B32)</f>
        <v>2013935.28</v>
      </c>
    </row>
    <row r="29" spans="1:2" ht="12.75">
      <c r="A29" s="23" t="s">
        <v>25</v>
      </c>
      <c r="B29" s="106">
        <f>SUM(B30:B31)</f>
        <v>2013935.28</v>
      </c>
    </row>
    <row r="30" spans="1:2" ht="12.75">
      <c r="A30" s="23" t="s">
        <v>26</v>
      </c>
      <c r="B30" s="106">
        <f>SUM('Zał.3'!F8,'Zał.3'!F45,'Zał.3'!F62,'Zał.3'!F67,'Zał.3'!F73,'Zał.3'!F79,'Zał.3'!F181,'Zał.3'!F190,'Zał.3'!F199,'Zał.3'!F205)</f>
        <v>2013935.28</v>
      </c>
    </row>
    <row r="31" spans="1:2" ht="12.75">
      <c r="A31" s="23" t="s">
        <v>27</v>
      </c>
      <c r="B31" s="106">
        <v>0</v>
      </c>
    </row>
    <row r="32" spans="1:2" ht="12.75">
      <c r="A32" s="23" t="s">
        <v>28</v>
      </c>
      <c r="B32" s="106">
        <f>SUM(B33,B34)</f>
        <v>0</v>
      </c>
    </row>
    <row r="33" spans="1:2" ht="12.75">
      <c r="A33" s="23" t="s">
        <v>26</v>
      </c>
      <c r="B33" s="106">
        <v>0</v>
      </c>
    </row>
    <row r="34" spans="1:2" ht="12.75">
      <c r="A34" s="23" t="s">
        <v>27</v>
      </c>
      <c r="B34" s="106">
        <f>SUM('Zał.3'!F234)</f>
        <v>0</v>
      </c>
    </row>
    <row r="35" spans="1:2" ht="12.75">
      <c r="A35" s="20" t="s">
        <v>29</v>
      </c>
      <c r="B35" s="100">
        <f>SUM(B36,B39)</f>
        <v>704968.77</v>
      </c>
    </row>
    <row r="36" spans="1:2" ht="12.75">
      <c r="A36" s="23" t="s">
        <v>25</v>
      </c>
      <c r="B36" s="106">
        <f>SUM(B37:B38)</f>
        <v>704968.77</v>
      </c>
    </row>
    <row r="37" spans="1:2" ht="12.75">
      <c r="A37" s="23" t="s">
        <v>26</v>
      </c>
      <c r="B37" s="106">
        <f>SUM('Zał.3'!F169,'Zał.3'!F208,'Zał.3'!F217,'Zał.3'!F224,'Zał.3'!F229)</f>
        <v>654968.77</v>
      </c>
    </row>
    <row r="38" spans="1:2" ht="12.75">
      <c r="A38" s="23" t="s">
        <v>27</v>
      </c>
      <c r="B38" s="106">
        <f>SUM('Zał.3'!F171,'Zał.3'!F216)</f>
        <v>50000</v>
      </c>
    </row>
    <row r="39" spans="1:2" ht="12.75">
      <c r="A39" s="23" t="s">
        <v>28</v>
      </c>
      <c r="B39" s="106">
        <f>SUM(B40:B41)</f>
        <v>0</v>
      </c>
    </row>
    <row r="40" spans="1:2" ht="12.75">
      <c r="A40" s="23" t="s">
        <v>26</v>
      </c>
      <c r="B40" s="106">
        <v>0</v>
      </c>
    </row>
    <row r="41" spans="1:2" ht="12.75">
      <c r="A41" s="63" t="s">
        <v>27</v>
      </c>
      <c r="B41" s="107">
        <v>0</v>
      </c>
    </row>
    <row r="42" spans="1:2" s="19" customFormat="1" ht="18" customHeight="1">
      <c r="A42" s="64" t="s">
        <v>162</v>
      </c>
      <c r="B42" s="108">
        <f>SUM(B22,B4)</f>
        <v>15078746.379999999</v>
      </c>
    </row>
  </sheetData>
  <sheetProtection/>
  <mergeCells count="2">
    <mergeCell ref="A1:A3"/>
    <mergeCell ref="B1:B3"/>
  </mergeCells>
  <printOptions horizontalCentered="1" verticalCentered="1"/>
  <pageMargins left="0.7874015748031497" right="0.4724409448818898" top="1.4566929133858268" bottom="0.984251968503937" header="0.7480314960629921" footer="0.5118110236220472"/>
  <pageSetup firstPageNumber="16" useFirstPageNumber="1" horizontalDpi="600" verticalDpi="600" orientation="portrait" paperSize="9" r:id="rId1"/>
  <headerFooter alignWithMargins="0">
    <oddHeader xml:space="preserve">&amp;L&amp;"Arial,Pogrubiony"BUDŻET GMINY PACZKÓW NA 2009R.
Informacja o przebiegu wykonania za I półrocze.&amp;R&amp;8Zał. nr 1
Dochody wykonane wg
ważniejszych źródeł 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F10" sqref="F10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54.57421875" style="24" customWidth="1"/>
    <col min="5" max="5" width="11.7109375" style="4" customWidth="1"/>
    <col min="6" max="6" width="14.57421875" style="3" customWidth="1"/>
    <col min="7" max="7" width="11.00390625" style="3" customWidth="1"/>
    <col min="8" max="16384" width="8.00390625" style="3" customWidth="1"/>
  </cols>
  <sheetData>
    <row r="1" spans="1:2" ht="12.75">
      <c r="A1" s="208" t="s">
        <v>147</v>
      </c>
      <c r="B1" s="208"/>
    </row>
    <row r="3" spans="1:7" ht="25.5">
      <c r="A3" s="33" t="s">
        <v>32</v>
      </c>
      <c r="B3" s="33" t="s">
        <v>33</v>
      </c>
      <c r="C3" s="33" t="s">
        <v>213</v>
      </c>
      <c r="D3" s="33" t="s">
        <v>34</v>
      </c>
      <c r="E3" s="121" t="s">
        <v>182</v>
      </c>
      <c r="F3" s="75" t="s">
        <v>292</v>
      </c>
      <c r="G3" s="76" t="s">
        <v>293</v>
      </c>
    </row>
    <row r="4" spans="1:7" s="25" customFormat="1" ht="12.75">
      <c r="A4" s="44">
        <v>851</v>
      </c>
      <c r="B4" s="45"/>
      <c r="C4" s="45"/>
      <c r="D4" s="36" t="s">
        <v>55</v>
      </c>
      <c r="E4" s="65">
        <f>SUM(E5)</f>
        <v>170000</v>
      </c>
      <c r="F4" s="73">
        <f>SUM(F5,F8)</f>
        <v>135240.23</v>
      </c>
      <c r="G4" s="95">
        <f>F4/E4</f>
        <v>0.7955307647058825</v>
      </c>
    </row>
    <row r="5" spans="1:7" s="25" customFormat="1" ht="12.75">
      <c r="A5" s="45"/>
      <c r="B5" s="46">
        <v>85154</v>
      </c>
      <c r="C5" s="45"/>
      <c r="D5" s="38" t="s">
        <v>56</v>
      </c>
      <c r="E5" s="66">
        <v>170000</v>
      </c>
      <c r="F5" s="72">
        <f>SUM(F6)</f>
        <v>135240.23</v>
      </c>
      <c r="G5" s="96">
        <f>F5/E5</f>
        <v>0.7955307647058825</v>
      </c>
    </row>
    <row r="6" spans="1:7" s="25" customFormat="1" ht="12.75">
      <c r="A6" s="45"/>
      <c r="B6" s="45"/>
      <c r="C6" s="45"/>
      <c r="D6" s="38" t="s">
        <v>214</v>
      </c>
      <c r="E6" s="66">
        <v>170000</v>
      </c>
      <c r="F6" s="72">
        <f>SUM(F7)</f>
        <v>135240.23</v>
      </c>
      <c r="G6" s="96">
        <f>F6/E6</f>
        <v>0.7955307647058825</v>
      </c>
    </row>
    <row r="7" spans="1:7" ht="12.75">
      <c r="A7" s="45"/>
      <c r="B7" s="45"/>
      <c r="C7" s="91">
        <v>480</v>
      </c>
      <c r="D7" s="38" t="s">
        <v>186</v>
      </c>
      <c r="E7" s="66">
        <v>170000</v>
      </c>
      <c r="F7" s="72">
        <v>135240.23</v>
      </c>
      <c r="G7" s="96">
        <f>F7/E7</f>
        <v>0.7955307647058825</v>
      </c>
    </row>
    <row r="8" spans="1:5" ht="12.75">
      <c r="A8" s="207" t="s">
        <v>148</v>
      </c>
      <c r="B8" s="207"/>
      <c r="E8" s="49"/>
    </row>
    <row r="10" spans="1:7" ht="24" customHeight="1">
      <c r="A10" s="33" t="s">
        <v>32</v>
      </c>
      <c r="B10" s="33" t="s">
        <v>33</v>
      </c>
      <c r="C10" s="33" t="s">
        <v>213</v>
      </c>
      <c r="D10" s="33" t="s">
        <v>34</v>
      </c>
      <c r="E10" s="121" t="s">
        <v>182</v>
      </c>
      <c r="F10" s="75" t="s">
        <v>391</v>
      </c>
      <c r="G10" s="76" t="s">
        <v>293</v>
      </c>
    </row>
    <row r="11" spans="1:7" s="25" customFormat="1" ht="12.75">
      <c r="A11" s="39">
        <v>851</v>
      </c>
      <c r="B11" s="35"/>
      <c r="C11" s="35"/>
      <c r="D11" s="36" t="s">
        <v>55</v>
      </c>
      <c r="E11" s="65">
        <f>SUM(E12,E22)</f>
        <v>196587</v>
      </c>
      <c r="F11" s="65">
        <f>SUM(F12,F22)</f>
        <v>66056.64</v>
      </c>
      <c r="G11" s="95">
        <f>F11/E11</f>
        <v>0.33601733583604204</v>
      </c>
    </row>
    <row r="12" spans="1:7" s="25" customFormat="1" ht="12.75">
      <c r="A12" s="35"/>
      <c r="B12" s="40">
        <v>85153</v>
      </c>
      <c r="C12" s="35"/>
      <c r="D12" s="38" t="s">
        <v>124</v>
      </c>
      <c r="E12" s="66">
        <v>32000</v>
      </c>
      <c r="F12" s="72">
        <f>SUM(F13)</f>
        <v>0</v>
      </c>
      <c r="G12" s="96">
        <f>F12/E12</f>
        <v>0</v>
      </c>
    </row>
    <row r="13" spans="1:7" s="25" customFormat="1" ht="12.75">
      <c r="A13" s="35"/>
      <c r="B13" s="35"/>
      <c r="C13" s="35"/>
      <c r="D13" s="38" t="s">
        <v>81</v>
      </c>
      <c r="E13" s="66">
        <v>32000</v>
      </c>
      <c r="F13" s="72">
        <f>SUM(F14,F16,F18:F21)</f>
        <v>0</v>
      </c>
      <c r="G13" s="96">
        <f>F13/E13</f>
        <v>0</v>
      </c>
    </row>
    <row r="14" spans="1:7" s="25" customFormat="1" ht="12.75">
      <c r="A14" s="35"/>
      <c r="B14" s="35"/>
      <c r="C14" s="43">
        <v>2800</v>
      </c>
      <c r="D14" s="38" t="s">
        <v>340</v>
      </c>
      <c r="E14" s="66">
        <v>8000</v>
      </c>
      <c r="F14" s="72">
        <v>0</v>
      </c>
      <c r="G14" s="96">
        <f>F14/E14</f>
        <v>0</v>
      </c>
    </row>
    <row r="15" spans="1:7" s="25" customFormat="1" ht="12.75">
      <c r="A15" s="35"/>
      <c r="B15" s="35"/>
      <c r="C15" s="35"/>
      <c r="D15" s="38" t="s">
        <v>250</v>
      </c>
      <c r="E15" s="53"/>
      <c r="F15" s="72"/>
      <c r="G15" s="96"/>
    </row>
    <row r="16" spans="1:7" s="25" customFormat="1" ht="12.75">
      <c r="A16" s="35"/>
      <c r="B16" s="35"/>
      <c r="C16" s="43">
        <v>2820</v>
      </c>
      <c r="D16" s="38" t="s">
        <v>243</v>
      </c>
      <c r="E16" s="66">
        <v>12000</v>
      </c>
      <c r="F16" s="72">
        <v>0</v>
      </c>
      <c r="G16" s="96">
        <f>F16/E16</f>
        <v>0</v>
      </c>
    </row>
    <row r="17" spans="1:7" s="25" customFormat="1" ht="12.75">
      <c r="A17" s="35"/>
      <c r="B17" s="35"/>
      <c r="C17" s="35"/>
      <c r="D17" s="38" t="s">
        <v>244</v>
      </c>
      <c r="E17" s="53"/>
      <c r="F17" s="72"/>
      <c r="G17" s="96"/>
    </row>
    <row r="18" spans="1:7" s="25" customFormat="1" ht="12.75">
      <c r="A18" s="35"/>
      <c r="B18" s="35"/>
      <c r="C18" s="43">
        <v>4210</v>
      </c>
      <c r="D18" s="38" t="s">
        <v>86</v>
      </c>
      <c r="E18" s="66">
        <v>4000</v>
      </c>
      <c r="F18" s="72">
        <v>0</v>
      </c>
      <c r="G18" s="96">
        <f aca="true" t="shared" si="0" ref="G18:G36">F18/E18</f>
        <v>0</v>
      </c>
    </row>
    <row r="19" spans="1:7" s="25" customFormat="1" ht="12.75">
      <c r="A19" s="35"/>
      <c r="B19" s="35"/>
      <c r="C19" s="43">
        <v>4220</v>
      </c>
      <c r="D19" s="38" t="s">
        <v>120</v>
      </c>
      <c r="E19" s="66">
        <v>3000</v>
      </c>
      <c r="F19" s="72">
        <v>0</v>
      </c>
      <c r="G19" s="96">
        <f t="shared" si="0"/>
        <v>0</v>
      </c>
    </row>
    <row r="20" spans="1:7" s="25" customFormat="1" ht="12.75">
      <c r="A20" s="35"/>
      <c r="B20" s="35"/>
      <c r="C20" s="43">
        <v>4300</v>
      </c>
      <c r="D20" s="38" t="s">
        <v>83</v>
      </c>
      <c r="E20" s="66">
        <v>3000</v>
      </c>
      <c r="F20" s="72">
        <v>0</v>
      </c>
      <c r="G20" s="96">
        <f t="shared" si="0"/>
        <v>0</v>
      </c>
    </row>
    <row r="21" spans="1:7" s="25" customFormat="1" ht="12.75">
      <c r="A21" s="35"/>
      <c r="B21" s="35"/>
      <c r="C21" s="43">
        <v>4700</v>
      </c>
      <c r="D21" s="38" t="s">
        <v>194</v>
      </c>
      <c r="E21" s="66">
        <v>2000</v>
      </c>
      <c r="F21" s="72">
        <v>0</v>
      </c>
      <c r="G21" s="96">
        <f t="shared" si="0"/>
        <v>0</v>
      </c>
    </row>
    <row r="22" spans="1:7" s="25" customFormat="1" ht="12.75">
      <c r="A22" s="35"/>
      <c r="B22" s="40">
        <v>85154</v>
      </c>
      <c r="C22" s="35"/>
      <c r="D22" s="38" t="s">
        <v>56</v>
      </c>
      <c r="E22" s="66">
        <v>164587</v>
      </c>
      <c r="F22" s="72">
        <f>SUM(F23,F39)</f>
        <v>66056.64</v>
      </c>
      <c r="G22" s="96">
        <f t="shared" si="0"/>
        <v>0.4013478585793532</v>
      </c>
    </row>
    <row r="23" spans="1:7" s="25" customFormat="1" ht="12.75">
      <c r="A23" s="35"/>
      <c r="B23" s="35"/>
      <c r="C23" s="35"/>
      <c r="D23" s="38" t="s">
        <v>81</v>
      </c>
      <c r="E23" s="66">
        <v>139490</v>
      </c>
      <c r="F23" s="72">
        <f>SUM(F24:F36,F38)</f>
        <v>61349.88</v>
      </c>
      <c r="G23" s="96">
        <f t="shared" si="0"/>
        <v>0.43981561402251057</v>
      </c>
    </row>
    <row r="24" spans="1:7" s="25" customFormat="1" ht="12.75">
      <c r="A24" s="35"/>
      <c r="B24" s="35"/>
      <c r="C24" s="43">
        <v>4110</v>
      </c>
      <c r="D24" s="38" t="s">
        <v>101</v>
      </c>
      <c r="E24" s="66">
        <v>1500</v>
      </c>
      <c r="F24" s="72">
        <v>772.39</v>
      </c>
      <c r="G24" s="96">
        <f t="shared" si="0"/>
        <v>0.5149266666666666</v>
      </c>
    </row>
    <row r="25" spans="1:7" s="25" customFormat="1" ht="12.75">
      <c r="A25" s="35"/>
      <c r="B25" s="35"/>
      <c r="C25" s="43">
        <v>4120</v>
      </c>
      <c r="D25" s="38" t="s">
        <v>102</v>
      </c>
      <c r="E25" s="66">
        <v>150</v>
      </c>
      <c r="F25" s="72">
        <v>0</v>
      </c>
      <c r="G25" s="96">
        <f t="shared" si="0"/>
        <v>0</v>
      </c>
    </row>
    <row r="26" spans="1:7" s="25" customFormat="1" ht="12.75">
      <c r="A26" s="35"/>
      <c r="B26" s="35"/>
      <c r="C26" s="43">
        <v>4170</v>
      </c>
      <c r="D26" s="38" t="s">
        <v>107</v>
      </c>
      <c r="E26" s="66">
        <v>76000</v>
      </c>
      <c r="F26" s="72">
        <v>34663.58</v>
      </c>
      <c r="G26" s="96">
        <f t="shared" si="0"/>
        <v>0.4560997368421053</v>
      </c>
    </row>
    <row r="27" spans="1:7" s="25" customFormat="1" ht="12.75">
      <c r="A27" s="35"/>
      <c r="B27" s="35"/>
      <c r="C27" s="43">
        <v>4210</v>
      </c>
      <c r="D27" s="38" t="s">
        <v>86</v>
      </c>
      <c r="E27" s="66">
        <v>11290</v>
      </c>
      <c r="F27" s="72">
        <v>4702.31</v>
      </c>
      <c r="G27" s="96">
        <f t="shared" si="0"/>
        <v>0.41650221434898144</v>
      </c>
    </row>
    <row r="28" spans="1:7" s="25" customFormat="1" ht="12.75">
      <c r="A28" s="35"/>
      <c r="B28" s="35"/>
      <c r="C28" s="43">
        <v>4220</v>
      </c>
      <c r="D28" s="38" t="s">
        <v>120</v>
      </c>
      <c r="E28" s="66">
        <v>2500</v>
      </c>
      <c r="F28" s="72">
        <v>749.79</v>
      </c>
      <c r="G28" s="96">
        <f t="shared" si="0"/>
        <v>0.29991599999999996</v>
      </c>
    </row>
    <row r="29" spans="1:7" s="25" customFormat="1" ht="12.75">
      <c r="A29" s="35"/>
      <c r="B29" s="35"/>
      <c r="C29" s="43">
        <v>4260</v>
      </c>
      <c r="D29" s="38" t="s">
        <v>92</v>
      </c>
      <c r="E29" s="66">
        <v>2000</v>
      </c>
      <c r="F29" s="72">
        <v>342.78</v>
      </c>
      <c r="G29" s="96">
        <f t="shared" si="0"/>
        <v>0.17139</v>
      </c>
    </row>
    <row r="30" spans="1:7" ht="12.75">
      <c r="A30" s="35"/>
      <c r="B30" s="35"/>
      <c r="C30" s="43">
        <v>4270</v>
      </c>
      <c r="D30" s="38" t="s">
        <v>91</v>
      </c>
      <c r="E30" s="66">
        <v>500</v>
      </c>
      <c r="F30" s="72">
        <v>0</v>
      </c>
      <c r="G30" s="96">
        <f t="shared" si="0"/>
        <v>0</v>
      </c>
    </row>
    <row r="31" spans="1:7" ht="12.75">
      <c r="A31" s="35"/>
      <c r="B31" s="35"/>
      <c r="C31" s="43">
        <v>4300</v>
      </c>
      <c r="D31" s="38" t="s">
        <v>83</v>
      </c>
      <c r="E31" s="66">
        <v>40550</v>
      </c>
      <c r="F31" s="72">
        <v>19558.99</v>
      </c>
      <c r="G31" s="96">
        <f t="shared" si="0"/>
        <v>0.48234254007398275</v>
      </c>
    </row>
    <row r="32" spans="1:7" ht="12.75">
      <c r="A32" s="35"/>
      <c r="B32" s="35"/>
      <c r="C32" s="43">
        <v>4350</v>
      </c>
      <c r="D32" s="38" t="s">
        <v>188</v>
      </c>
      <c r="E32" s="66">
        <v>800</v>
      </c>
      <c r="F32" s="72">
        <v>320</v>
      </c>
      <c r="G32" s="96">
        <f t="shared" si="0"/>
        <v>0.4</v>
      </c>
    </row>
    <row r="33" spans="1:7" ht="12.75">
      <c r="A33" s="35"/>
      <c r="B33" s="35"/>
      <c r="C33" s="43">
        <v>4370</v>
      </c>
      <c r="D33" s="38" t="s">
        <v>187</v>
      </c>
      <c r="E33" s="66">
        <v>1200</v>
      </c>
      <c r="F33" s="72">
        <v>164.67</v>
      </c>
      <c r="G33" s="96">
        <f t="shared" si="0"/>
        <v>0.13722499999999999</v>
      </c>
    </row>
    <row r="34" spans="1:7" ht="12.75">
      <c r="A34" s="35"/>
      <c r="B34" s="35"/>
      <c r="C34" s="43">
        <v>4410</v>
      </c>
      <c r="D34" s="38" t="s">
        <v>93</v>
      </c>
      <c r="E34" s="66">
        <v>1000</v>
      </c>
      <c r="F34" s="72">
        <v>0</v>
      </c>
      <c r="G34" s="96">
        <f t="shared" si="0"/>
        <v>0</v>
      </c>
    </row>
    <row r="35" spans="1:7" ht="12.75">
      <c r="A35" s="35"/>
      <c r="B35" s="35"/>
      <c r="C35" s="43">
        <v>4700</v>
      </c>
      <c r="D35" s="38" t="s">
        <v>194</v>
      </c>
      <c r="E35" s="66">
        <v>1000</v>
      </c>
      <c r="F35" s="72">
        <v>0</v>
      </c>
      <c r="G35" s="96">
        <f t="shared" si="0"/>
        <v>0</v>
      </c>
    </row>
    <row r="36" spans="1:7" ht="12.75">
      <c r="A36" s="35"/>
      <c r="B36" s="35"/>
      <c r="C36" s="43">
        <v>4740</v>
      </c>
      <c r="D36" s="38" t="s">
        <v>236</v>
      </c>
      <c r="E36" s="66">
        <v>500</v>
      </c>
      <c r="F36" s="72">
        <v>75.37</v>
      </c>
      <c r="G36" s="96">
        <f t="shared" si="0"/>
        <v>0.15074</v>
      </c>
    </row>
    <row r="37" spans="1:7" ht="12.75">
      <c r="A37" s="35"/>
      <c r="B37" s="35"/>
      <c r="C37" s="35"/>
      <c r="D37" s="38" t="s">
        <v>237</v>
      </c>
      <c r="E37" s="53"/>
      <c r="F37" s="72"/>
      <c r="G37" s="96"/>
    </row>
    <row r="38" spans="1:7" ht="12.75">
      <c r="A38" s="35"/>
      <c r="B38" s="35"/>
      <c r="C38" s="43">
        <v>4750</v>
      </c>
      <c r="D38" s="38" t="s">
        <v>195</v>
      </c>
      <c r="E38" s="66">
        <v>500</v>
      </c>
      <c r="F38" s="72">
        <v>0</v>
      </c>
      <c r="G38" s="96">
        <f>F38/E38</f>
        <v>0</v>
      </c>
    </row>
    <row r="39" spans="1:7" ht="12.75">
      <c r="A39" s="35"/>
      <c r="B39" s="35"/>
      <c r="C39" s="35"/>
      <c r="D39" s="38" t="s">
        <v>89</v>
      </c>
      <c r="E39" s="66">
        <v>25097</v>
      </c>
      <c r="F39" s="72">
        <f>SUM(F40)</f>
        <v>4706.76</v>
      </c>
      <c r="G39" s="96">
        <f>F39/E39</f>
        <v>0.18754273419133763</v>
      </c>
    </row>
    <row r="40" spans="1:7" ht="12.75">
      <c r="A40" s="35"/>
      <c r="B40" s="35"/>
      <c r="C40" s="43">
        <v>6060</v>
      </c>
      <c r="D40" s="38" t="s">
        <v>112</v>
      </c>
      <c r="E40" s="66">
        <v>25097</v>
      </c>
      <c r="F40" s="72">
        <v>4706.76</v>
      </c>
      <c r="G40" s="96">
        <f>F40/E40</f>
        <v>0.18754273419133763</v>
      </c>
    </row>
  </sheetData>
  <sheetProtection/>
  <mergeCells count="2">
    <mergeCell ref="A8:B8"/>
    <mergeCell ref="A1:B1"/>
  </mergeCells>
  <printOptions horizontalCentered="1"/>
  <pageMargins left="0.6299212598425197" right="0.3937007874015748" top="1.2598425196850394" bottom="0.7480314960629921" header="0.5118110236220472" footer="0.5118110236220472"/>
  <pageSetup firstPageNumber="52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10
Dochody z zezwoleń i 
wykonane wydatki na 
przeciwdziałanie alkoholizmowi i
zwalczanie narkomanii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9" sqref="H9:H10"/>
    </sheetView>
  </sheetViews>
  <sheetFormatPr defaultColWidth="9.140625" defaultRowHeight="12.75"/>
  <cols>
    <col min="1" max="1" width="5.28125" style="7" bestFit="1" customWidth="1"/>
    <col min="2" max="2" width="15.421875" style="7" bestFit="1" customWidth="1"/>
    <col min="3" max="3" width="13.140625" style="7" customWidth="1"/>
    <col min="4" max="4" width="12.00390625" style="7" bestFit="1" customWidth="1"/>
    <col min="5" max="5" width="10.57421875" style="7" customWidth="1"/>
    <col min="6" max="7" width="12.140625" style="7" customWidth="1"/>
    <col min="8" max="8" width="15.140625" style="7" customWidth="1"/>
    <col min="9" max="9" width="10.421875" style="7" customWidth="1"/>
    <col min="10" max="10" width="9.421875" style="7" bestFit="1" customWidth="1"/>
    <col min="11" max="11" width="12.140625" style="7" customWidth="1"/>
    <col min="12" max="12" width="13.00390625" style="7" customWidth="1"/>
    <col min="13" max="16384" width="9.140625" style="7" customWidth="1"/>
  </cols>
  <sheetData>
    <row r="1" spans="1:5" ht="12.75">
      <c r="A1" s="210" t="s">
        <v>149</v>
      </c>
      <c r="B1" s="210"/>
      <c r="C1" s="210"/>
      <c r="D1" s="210"/>
      <c r="E1" s="210"/>
    </row>
    <row r="3" spans="1:13" s="11" customFormat="1" ht="11.25">
      <c r="A3" s="211" t="s">
        <v>32</v>
      </c>
      <c r="B3" s="211" t="s">
        <v>0</v>
      </c>
      <c r="C3" s="211" t="s">
        <v>259</v>
      </c>
      <c r="D3" s="9" t="s">
        <v>150</v>
      </c>
      <c r="E3" s="212"/>
      <c r="F3" s="212"/>
      <c r="G3" s="211" t="s">
        <v>151</v>
      </c>
      <c r="H3" s="213"/>
      <c r="I3" s="213"/>
      <c r="J3" s="213"/>
      <c r="K3" s="211" t="s">
        <v>377</v>
      </c>
      <c r="L3" s="211" t="s">
        <v>152</v>
      </c>
      <c r="M3" s="224"/>
    </row>
    <row r="4" spans="1:13" s="11" customFormat="1" ht="11.25">
      <c r="A4" s="211"/>
      <c r="B4" s="211"/>
      <c r="C4" s="211"/>
      <c r="D4" s="12" t="s">
        <v>153</v>
      </c>
      <c r="E4" s="213"/>
      <c r="F4" s="213"/>
      <c r="G4" s="211"/>
      <c r="H4" s="217"/>
      <c r="I4" s="217"/>
      <c r="J4" s="217"/>
      <c r="K4" s="211"/>
      <c r="L4" s="211"/>
      <c r="M4" s="224"/>
    </row>
    <row r="5" spans="1:13" s="11" customFormat="1" ht="12.75" customHeight="1">
      <c r="A5" s="211"/>
      <c r="B5" s="211"/>
      <c r="C5" s="211"/>
      <c r="D5" s="13"/>
      <c r="E5" s="214" t="s">
        <v>154</v>
      </c>
      <c r="F5" s="214"/>
      <c r="G5" s="211"/>
      <c r="H5" s="214" t="s">
        <v>155</v>
      </c>
      <c r="I5" s="214"/>
      <c r="J5" s="214"/>
      <c r="K5" s="211"/>
      <c r="L5" s="211"/>
      <c r="M5" s="224"/>
    </row>
    <row r="6" spans="1:13" s="11" customFormat="1" ht="12" customHeight="1">
      <c r="A6" s="211"/>
      <c r="B6" s="211"/>
      <c r="C6" s="211"/>
      <c r="D6" s="14"/>
      <c r="G6" s="211"/>
      <c r="H6" s="218"/>
      <c r="I6" s="218"/>
      <c r="J6" s="218"/>
      <c r="K6" s="211"/>
      <c r="L6" s="211"/>
      <c r="M6" s="224"/>
    </row>
    <row r="7" spans="1:13" s="11" customFormat="1" ht="33.75" customHeight="1">
      <c r="A7" s="211"/>
      <c r="B7" s="211"/>
      <c r="C7" s="211"/>
      <c r="D7" s="14"/>
      <c r="E7" s="215" t="s">
        <v>156</v>
      </c>
      <c r="F7" s="216"/>
      <c r="G7" s="211"/>
      <c r="H7" s="211" t="s">
        <v>157</v>
      </c>
      <c r="I7" s="211" t="s">
        <v>158</v>
      </c>
      <c r="J7" s="211" t="s">
        <v>159</v>
      </c>
      <c r="K7" s="211"/>
      <c r="L7" s="211"/>
      <c r="M7" s="15"/>
    </row>
    <row r="8" spans="1:13" s="11" customFormat="1" ht="11.25">
      <c r="A8" s="211"/>
      <c r="B8" s="211"/>
      <c r="C8" s="211"/>
      <c r="D8" s="16"/>
      <c r="E8" s="8" t="s">
        <v>160</v>
      </c>
      <c r="F8" s="8" t="s">
        <v>161</v>
      </c>
      <c r="G8" s="211"/>
      <c r="H8" s="211"/>
      <c r="I8" s="211"/>
      <c r="J8" s="211"/>
      <c r="K8" s="211"/>
      <c r="L8" s="211"/>
      <c r="M8" s="10"/>
    </row>
    <row r="9" spans="1:13" s="27" customFormat="1" ht="12.75">
      <c r="A9" s="219">
        <v>900</v>
      </c>
      <c r="B9" s="220" t="s">
        <v>131</v>
      </c>
      <c r="C9" s="221">
        <v>-79952.96</v>
      </c>
      <c r="D9" s="221">
        <v>1288188.04</v>
      </c>
      <c r="E9" s="221">
        <v>79952</v>
      </c>
      <c r="F9" s="221">
        <v>0</v>
      </c>
      <c r="G9" s="221">
        <v>1236317.13</v>
      </c>
      <c r="H9" s="221">
        <v>533847.54</v>
      </c>
      <c r="I9" s="221">
        <v>0</v>
      </c>
      <c r="J9" s="221">
        <v>0</v>
      </c>
      <c r="K9" s="221">
        <v>-28082.05</v>
      </c>
      <c r="L9" s="221">
        <f>SUM(K9,G9)</f>
        <v>1208235.0799999998</v>
      </c>
      <c r="M9" s="223"/>
    </row>
    <row r="10" spans="1:13" s="27" customFormat="1" ht="23.25" customHeight="1">
      <c r="A10" s="219"/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3"/>
    </row>
    <row r="11" spans="1:13" s="27" customFormat="1" ht="21" customHeigh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2"/>
    </row>
    <row r="12" spans="1:13" s="27" customFormat="1" ht="12.75">
      <c r="A12" s="222" t="s">
        <v>162</v>
      </c>
      <c r="B12" s="222"/>
      <c r="C12" s="209">
        <f aca="true" t="shared" si="0" ref="C12:L12">SUM(C9:C10)</f>
        <v>-79952.96</v>
      </c>
      <c r="D12" s="209">
        <f t="shared" si="0"/>
        <v>1288188.04</v>
      </c>
      <c r="E12" s="209">
        <f t="shared" si="0"/>
        <v>79952</v>
      </c>
      <c r="F12" s="209">
        <f t="shared" si="0"/>
        <v>0</v>
      </c>
      <c r="G12" s="209">
        <f t="shared" si="0"/>
        <v>1236317.13</v>
      </c>
      <c r="H12" s="209">
        <f t="shared" si="0"/>
        <v>533847.54</v>
      </c>
      <c r="I12" s="209">
        <f t="shared" si="0"/>
        <v>0</v>
      </c>
      <c r="J12" s="209">
        <f t="shared" si="0"/>
        <v>0</v>
      </c>
      <c r="K12" s="209">
        <f t="shared" si="0"/>
        <v>-28082.05</v>
      </c>
      <c r="L12" s="209">
        <f t="shared" si="0"/>
        <v>1208235.0799999998</v>
      </c>
      <c r="M12" s="223"/>
    </row>
    <row r="13" spans="1:13" s="27" customFormat="1" ht="12.75">
      <c r="A13" s="222"/>
      <c r="B13" s="22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23"/>
    </row>
    <row r="15" ht="12.75">
      <c r="G15" s="27"/>
    </row>
    <row r="16" spans="1:5" ht="12.75">
      <c r="A16" s="210" t="s">
        <v>163</v>
      </c>
      <c r="B16" s="210"/>
      <c r="C16" s="210"/>
      <c r="D16" s="210"/>
      <c r="E16" s="210"/>
    </row>
    <row r="18" spans="1:12" ht="12.75">
      <c r="A18" s="211" t="s">
        <v>32</v>
      </c>
      <c r="B18" s="211" t="s">
        <v>0</v>
      </c>
      <c r="C18" s="211" t="s">
        <v>259</v>
      </c>
      <c r="D18" s="9" t="s">
        <v>150</v>
      </c>
      <c r="E18" s="212"/>
      <c r="F18" s="212"/>
      <c r="G18" s="211" t="s">
        <v>151</v>
      </c>
      <c r="H18" s="213"/>
      <c r="I18" s="213"/>
      <c r="J18" s="213"/>
      <c r="K18" s="211" t="s">
        <v>377</v>
      </c>
      <c r="L18" s="211" t="s">
        <v>152</v>
      </c>
    </row>
    <row r="19" spans="1:12" ht="12.75">
      <c r="A19" s="211"/>
      <c r="B19" s="211"/>
      <c r="C19" s="211"/>
      <c r="D19" s="12" t="s">
        <v>153</v>
      </c>
      <c r="E19" s="213"/>
      <c r="F19" s="213"/>
      <c r="G19" s="211"/>
      <c r="H19" s="217"/>
      <c r="I19" s="217"/>
      <c r="J19" s="217"/>
      <c r="K19" s="211"/>
      <c r="L19" s="211"/>
    </row>
    <row r="20" spans="1:12" ht="12.75">
      <c r="A20" s="211"/>
      <c r="B20" s="211"/>
      <c r="C20" s="211"/>
      <c r="D20" s="13"/>
      <c r="E20" s="214" t="s">
        <v>154</v>
      </c>
      <c r="F20" s="214"/>
      <c r="G20" s="211"/>
      <c r="H20" s="214" t="s">
        <v>155</v>
      </c>
      <c r="I20" s="214"/>
      <c r="J20" s="214"/>
      <c r="K20" s="211"/>
      <c r="L20" s="211"/>
    </row>
    <row r="21" spans="1:12" ht="12.75">
      <c r="A21" s="211"/>
      <c r="B21" s="211"/>
      <c r="C21" s="211"/>
      <c r="D21" s="14"/>
      <c r="E21" s="11"/>
      <c r="F21" s="11"/>
      <c r="G21" s="211"/>
      <c r="H21" s="218"/>
      <c r="I21" s="218"/>
      <c r="J21" s="218"/>
      <c r="K21" s="211"/>
      <c r="L21" s="211"/>
    </row>
    <row r="22" spans="1:12" ht="12.75">
      <c r="A22" s="211"/>
      <c r="B22" s="211"/>
      <c r="C22" s="211"/>
      <c r="D22" s="14"/>
      <c r="E22" s="215" t="s">
        <v>156</v>
      </c>
      <c r="F22" s="216"/>
      <c r="G22" s="211"/>
      <c r="H22" s="211" t="s">
        <v>157</v>
      </c>
      <c r="I22" s="211" t="s">
        <v>158</v>
      </c>
      <c r="J22" s="211" t="s">
        <v>159</v>
      </c>
      <c r="K22" s="211"/>
      <c r="L22" s="211"/>
    </row>
    <row r="23" spans="1:12" ht="12.75">
      <c r="A23" s="211"/>
      <c r="B23" s="211"/>
      <c r="C23" s="211"/>
      <c r="D23" s="16"/>
      <c r="E23" s="8" t="s">
        <v>160</v>
      </c>
      <c r="F23" s="8" t="s">
        <v>161</v>
      </c>
      <c r="G23" s="211"/>
      <c r="H23" s="211"/>
      <c r="I23" s="211"/>
      <c r="J23" s="211"/>
      <c r="K23" s="211"/>
      <c r="L23" s="211"/>
    </row>
    <row r="24" spans="1:12" s="27" customFormat="1" ht="12.75">
      <c r="A24" s="219">
        <v>926</v>
      </c>
      <c r="B24" s="220" t="s">
        <v>145</v>
      </c>
      <c r="C24" s="221">
        <v>9548.41</v>
      </c>
      <c r="D24" s="221">
        <v>157272.57</v>
      </c>
      <c r="E24" s="221">
        <v>93230</v>
      </c>
      <c r="F24" s="221">
        <v>0</v>
      </c>
      <c r="G24" s="221">
        <v>160122.74</v>
      </c>
      <c r="H24" s="221">
        <v>87657.31</v>
      </c>
      <c r="I24" s="221">
        <v>0</v>
      </c>
      <c r="J24" s="221">
        <v>9548.41</v>
      </c>
      <c r="K24" s="221">
        <v>6698.24</v>
      </c>
      <c r="L24" s="221">
        <f>SUM(K24,G24)</f>
        <v>166820.97999999998</v>
      </c>
    </row>
    <row r="25" spans="1:12" s="27" customFormat="1" ht="12.75">
      <c r="A25" s="219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 s="27" customFormat="1" ht="12.75">
      <c r="A26" s="220"/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s="27" customFormat="1" ht="12.75">
      <c r="A27" s="220"/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 s="27" customFormat="1" ht="12.75">
      <c r="A28" s="222" t="s">
        <v>162</v>
      </c>
      <c r="B28" s="222"/>
      <c r="C28" s="209">
        <f aca="true" t="shared" si="1" ref="C28:L28">SUM(C24:C27)</f>
        <v>9548.41</v>
      </c>
      <c r="D28" s="209">
        <f t="shared" si="1"/>
        <v>157272.57</v>
      </c>
      <c r="E28" s="209">
        <f t="shared" si="1"/>
        <v>93230</v>
      </c>
      <c r="F28" s="209">
        <f t="shared" si="1"/>
        <v>0</v>
      </c>
      <c r="G28" s="209">
        <f t="shared" si="1"/>
        <v>160122.74</v>
      </c>
      <c r="H28" s="209">
        <f t="shared" si="1"/>
        <v>87657.31</v>
      </c>
      <c r="I28" s="209">
        <f t="shared" si="1"/>
        <v>0</v>
      </c>
      <c r="J28" s="209">
        <f t="shared" si="1"/>
        <v>9548.41</v>
      </c>
      <c r="K28" s="209">
        <f t="shared" si="1"/>
        <v>6698.24</v>
      </c>
      <c r="L28" s="209">
        <f t="shared" si="1"/>
        <v>166820.97999999998</v>
      </c>
    </row>
    <row r="29" spans="1:12" s="27" customFormat="1" ht="12.75">
      <c r="A29" s="222"/>
      <c r="B29" s="222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2" ht="12.75">
      <c r="D32" s="27"/>
    </row>
  </sheetData>
  <sheetProtection/>
  <mergeCells count="92">
    <mergeCell ref="H3:J4"/>
    <mergeCell ref="K3:K8"/>
    <mergeCell ref="L3:L8"/>
    <mergeCell ref="H5:J6"/>
    <mergeCell ref="I7:I8"/>
    <mergeCell ref="J7:J8"/>
    <mergeCell ref="M5:M6"/>
    <mergeCell ref="H7:H8"/>
    <mergeCell ref="A3:A8"/>
    <mergeCell ref="B3:B8"/>
    <mergeCell ref="C3:C8"/>
    <mergeCell ref="E3:F4"/>
    <mergeCell ref="E5:F5"/>
    <mergeCell ref="E7:F7"/>
    <mergeCell ref="M3:M4"/>
    <mergeCell ref="G3:G8"/>
    <mergeCell ref="K9:K10"/>
    <mergeCell ref="K12:K13"/>
    <mergeCell ref="L9:L10"/>
    <mergeCell ref="M9:M10"/>
    <mergeCell ref="A9:A10"/>
    <mergeCell ref="B9:B10"/>
    <mergeCell ref="C9:C10"/>
    <mergeCell ref="D9:D10"/>
    <mergeCell ref="E9:E10"/>
    <mergeCell ref="F12:F13"/>
    <mergeCell ref="G12:G13"/>
    <mergeCell ref="H12:H13"/>
    <mergeCell ref="I12:I13"/>
    <mergeCell ref="J12:J13"/>
    <mergeCell ref="J9:J10"/>
    <mergeCell ref="F9:F10"/>
    <mergeCell ref="G9:G10"/>
    <mergeCell ref="H9:H10"/>
    <mergeCell ref="I9:I10"/>
    <mergeCell ref="A28:B29"/>
    <mergeCell ref="C28:C29"/>
    <mergeCell ref="D28:D29"/>
    <mergeCell ref="E28:E29"/>
    <mergeCell ref="L12:L13"/>
    <mergeCell ref="M12:M13"/>
    <mergeCell ref="A12:B13"/>
    <mergeCell ref="C12:C13"/>
    <mergeCell ref="D12:D13"/>
    <mergeCell ref="E12:E13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H18:J19"/>
    <mergeCell ref="K18:K23"/>
    <mergeCell ref="L18:L23"/>
    <mergeCell ref="H20:J21"/>
    <mergeCell ref="H22:H23"/>
    <mergeCell ref="I22:I23"/>
    <mergeCell ref="J22:J23"/>
    <mergeCell ref="B18:B23"/>
    <mergeCell ref="C18:C23"/>
    <mergeCell ref="E18:F19"/>
    <mergeCell ref="E20:F20"/>
    <mergeCell ref="E22:F22"/>
    <mergeCell ref="G18:G23"/>
    <mergeCell ref="J28:J29"/>
    <mergeCell ref="K28:K29"/>
    <mergeCell ref="L28:L29"/>
    <mergeCell ref="A1:E1"/>
    <mergeCell ref="A16:E16"/>
    <mergeCell ref="F28:F29"/>
    <mergeCell ref="G28:G29"/>
    <mergeCell ref="H28:H29"/>
    <mergeCell ref="I28:I29"/>
    <mergeCell ref="A18:A23"/>
  </mergeCells>
  <printOptions horizontalCentered="1"/>
  <pageMargins left="0.3937007874015748" right="0.4724409448818898" top="1.535433070866142" bottom="0.984251968503937" header="0.6692913385826772" footer="0.5118110236220472"/>
  <pageSetup firstPageNumber="54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11
Przychody i wydatki
zakładów budżetowych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57421875" style="7" bestFit="1" customWidth="1"/>
    <col min="2" max="2" width="17.7109375" style="7" bestFit="1" customWidth="1"/>
    <col min="3" max="4" width="9.140625" style="7" customWidth="1"/>
    <col min="5" max="5" width="21.28125" style="7" customWidth="1"/>
    <col min="6" max="6" width="12.28125" style="204" bestFit="1" customWidth="1"/>
    <col min="7" max="7" width="8.8515625" style="7" bestFit="1" customWidth="1"/>
    <col min="8" max="8" width="30.8515625" style="7" customWidth="1"/>
    <col min="9" max="9" width="12.28125" style="204" bestFit="1" customWidth="1"/>
    <col min="10" max="16384" width="9.140625" style="7" customWidth="1"/>
  </cols>
  <sheetData>
    <row r="1" spans="1:9" ht="12.75">
      <c r="A1" s="258" t="s">
        <v>32</v>
      </c>
      <c r="B1" s="258" t="s">
        <v>0</v>
      </c>
      <c r="C1" s="258" t="s">
        <v>33</v>
      </c>
      <c r="D1" s="258" t="s">
        <v>150</v>
      </c>
      <c r="E1" s="258"/>
      <c r="F1" s="258"/>
      <c r="G1" s="258" t="s">
        <v>148</v>
      </c>
      <c r="H1" s="258"/>
      <c r="I1" s="258"/>
    </row>
    <row r="2" spans="1:9" ht="12.75">
      <c r="A2" s="258"/>
      <c r="B2" s="258"/>
      <c r="C2" s="258"/>
      <c r="D2" s="258" t="s">
        <v>61</v>
      </c>
      <c r="E2" s="240" t="s">
        <v>34</v>
      </c>
      <c r="F2" s="259" t="s">
        <v>164</v>
      </c>
      <c r="G2" s="258" t="s">
        <v>61</v>
      </c>
      <c r="H2" s="240" t="s">
        <v>34</v>
      </c>
      <c r="I2" s="259" t="s">
        <v>164</v>
      </c>
    </row>
    <row r="3" spans="1:9" ht="12.75">
      <c r="A3" s="258"/>
      <c r="B3" s="258"/>
      <c r="C3" s="258"/>
      <c r="D3" s="258"/>
      <c r="E3" s="241"/>
      <c r="F3" s="259"/>
      <c r="G3" s="258"/>
      <c r="H3" s="241"/>
      <c r="I3" s="259"/>
    </row>
    <row r="4" spans="1:9" ht="38.25" customHeight="1">
      <c r="A4" s="225" t="s">
        <v>282</v>
      </c>
      <c r="B4" s="226"/>
      <c r="C4" s="58"/>
      <c r="D4" s="58"/>
      <c r="E4" s="59"/>
      <c r="F4" s="199">
        <v>163565.56</v>
      </c>
      <c r="G4" s="58"/>
      <c r="H4" s="59"/>
      <c r="I4" s="199"/>
    </row>
    <row r="5" spans="1:9" s="26" customFormat="1" ht="12.75">
      <c r="A5" s="254">
        <v>900</v>
      </c>
      <c r="B5" s="255" t="s">
        <v>165</v>
      </c>
      <c r="C5" s="250">
        <v>90011</v>
      </c>
      <c r="D5" s="257" t="s">
        <v>166</v>
      </c>
      <c r="E5" s="243" t="s">
        <v>167</v>
      </c>
      <c r="F5" s="251">
        <v>74157.8</v>
      </c>
      <c r="G5" s="250">
        <v>4210</v>
      </c>
      <c r="H5" s="246" t="s">
        <v>86</v>
      </c>
      <c r="I5" s="251">
        <v>5033.46</v>
      </c>
    </row>
    <row r="6" spans="1:9" s="26" customFormat="1" ht="30.75" customHeight="1">
      <c r="A6" s="254"/>
      <c r="B6" s="256"/>
      <c r="C6" s="250"/>
      <c r="D6" s="257"/>
      <c r="E6" s="232"/>
      <c r="F6" s="251"/>
      <c r="G6" s="250"/>
      <c r="H6" s="247"/>
      <c r="I6" s="251"/>
    </row>
    <row r="7" spans="1:9" s="26" customFormat="1" ht="30.75" customHeight="1">
      <c r="A7" s="30"/>
      <c r="B7" s="30"/>
      <c r="C7" s="32"/>
      <c r="D7" s="31"/>
      <c r="E7" s="31"/>
      <c r="F7" s="201"/>
      <c r="G7" s="29">
        <v>4300</v>
      </c>
      <c r="H7" s="29" t="s">
        <v>83</v>
      </c>
      <c r="I7" s="200">
        <v>14137.23</v>
      </c>
    </row>
    <row r="8" spans="1:9" s="26" customFormat="1" ht="30.75" customHeight="1">
      <c r="A8" s="62"/>
      <c r="B8" s="62"/>
      <c r="C8" s="50"/>
      <c r="D8" s="57"/>
      <c r="E8" s="57"/>
      <c r="F8" s="202"/>
      <c r="G8" s="29">
        <v>6110</v>
      </c>
      <c r="H8" s="29" t="s">
        <v>283</v>
      </c>
      <c r="I8" s="200">
        <v>976</v>
      </c>
    </row>
    <row r="9" spans="1:9" s="26" customFormat="1" ht="12.75" customHeight="1">
      <c r="A9" s="227"/>
      <c r="B9" s="227"/>
      <c r="C9" s="229"/>
      <c r="D9" s="231"/>
      <c r="E9" s="231"/>
      <c r="F9" s="248"/>
      <c r="G9" s="250">
        <v>6270</v>
      </c>
      <c r="H9" s="252" t="s">
        <v>168</v>
      </c>
      <c r="I9" s="251">
        <v>21515</v>
      </c>
    </row>
    <row r="10" spans="1:9" s="26" customFormat="1" ht="66" customHeight="1">
      <c r="A10" s="228"/>
      <c r="B10" s="228"/>
      <c r="C10" s="230"/>
      <c r="D10" s="232"/>
      <c r="E10" s="232"/>
      <c r="F10" s="249"/>
      <c r="G10" s="250"/>
      <c r="H10" s="253"/>
      <c r="I10" s="251"/>
    </row>
    <row r="11" spans="1:9" s="26" customFormat="1" ht="40.5" customHeight="1">
      <c r="A11" s="225" t="s">
        <v>376</v>
      </c>
      <c r="B11" s="226"/>
      <c r="C11" s="60"/>
      <c r="D11" s="57"/>
      <c r="E11" s="57"/>
      <c r="F11" s="203"/>
      <c r="G11" s="29"/>
      <c r="H11" s="61"/>
      <c r="I11" s="200">
        <v>196061.67</v>
      </c>
    </row>
    <row r="12" spans="1:9" s="26" customFormat="1" ht="12.75">
      <c r="A12" s="235" t="s">
        <v>162</v>
      </c>
      <c r="B12" s="236"/>
      <c r="C12" s="236"/>
      <c r="D12" s="240"/>
      <c r="E12" s="244"/>
      <c r="F12" s="242">
        <f>SUM(F4:F11)</f>
        <v>237723.36</v>
      </c>
      <c r="G12" s="239"/>
      <c r="H12" s="233"/>
      <c r="I12" s="242">
        <f>SUM(I5:I11)</f>
        <v>237723.36000000002</v>
      </c>
    </row>
    <row r="13" spans="1:9" ht="12.75">
      <c r="A13" s="237"/>
      <c r="B13" s="238"/>
      <c r="C13" s="238"/>
      <c r="D13" s="241"/>
      <c r="E13" s="245"/>
      <c r="F13" s="242"/>
      <c r="G13" s="239"/>
      <c r="H13" s="234"/>
      <c r="I13" s="242"/>
    </row>
  </sheetData>
  <sheetProtection/>
  <mergeCells count="38">
    <mergeCell ref="G1:I1"/>
    <mergeCell ref="D2:D3"/>
    <mergeCell ref="F2:F3"/>
    <mergeCell ref="G2:G3"/>
    <mergeCell ref="I2:I3"/>
    <mergeCell ref="A1:A3"/>
    <mergeCell ref="B1:B3"/>
    <mergeCell ref="C1:C3"/>
    <mergeCell ref="D1:F1"/>
    <mergeCell ref="I9:I10"/>
    <mergeCell ref="F5:F6"/>
    <mergeCell ref="G5:G6"/>
    <mergeCell ref="I5:I6"/>
    <mergeCell ref="H9:H10"/>
    <mergeCell ref="A5:A6"/>
    <mergeCell ref="B5:B6"/>
    <mergeCell ref="C5:C6"/>
    <mergeCell ref="D5:D6"/>
    <mergeCell ref="A9:A10"/>
    <mergeCell ref="I12:I13"/>
    <mergeCell ref="E2:E3"/>
    <mergeCell ref="E5:E6"/>
    <mergeCell ref="E9:E10"/>
    <mergeCell ref="E12:E13"/>
    <mergeCell ref="H2:H3"/>
    <mergeCell ref="H5:H6"/>
    <mergeCell ref="F12:F13"/>
    <mergeCell ref="F9:F10"/>
    <mergeCell ref="G9:G10"/>
    <mergeCell ref="A4:B4"/>
    <mergeCell ref="A11:B11"/>
    <mergeCell ref="B9:B10"/>
    <mergeCell ref="C9:C10"/>
    <mergeCell ref="D9:D10"/>
    <mergeCell ref="H12:H13"/>
    <mergeCell ref="A12:C13"/>
    <mergeCell ref="G12:G13"/>
    <mergeCell ref="D12:D13"/>
  </mergeCells>
  <printOptions horizontalCentered="1"/>
  <pageMargins left="0.5905511811023623" right="0.5905511811023623" top="1.8503937007874016" bottom="0.984251968503937" header="0.8661417322834646" footer="0.5118110236220472"/>
  <pageSetup firstPageNumber="55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12
Przychody i wydatki Gminnego Funduszu Ochrony Środowiska i 
Gospodarki Wodnej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3">
      <selection activeCell="F2" sqref="F2"/>
    </sheetView>
  </sheetViews>
  <sheetFormatPr defaultColWidth="8.00390625" defaultRowHeight="12.75"/>
  <cols>
    <col min="1" max="1" width="5.57421875" style="25" bestFit="1" customWidth="1"/>
    <col min="2" max="3" width="8.8515625" style="25" bestFit="1" customWidth="1"/>
    <col min="4" max="4" width="43.421875" style="25" customWidth="1"/>
    <col min="5" max="5" width="19.7109375" style="67" customWidth="1"/>
    <col min="6" max="6" width="10.7109375" style="67" bestFit="1" customWidth="1"/>
    <col min="7" max="7" width="10.00390625" style="25" customWidth="1"/>
    <col min="8" max="16384" width="8.00390625" style="25" customWidth="1"/>
  </cols>
  <sheetData>
    <row r="1" spans="1:7" ht="25.5">
      <c r="A1" s="160" t="s">
        <v>32</v>
      </c>
      <c r="B1" s="160" t="s">
        <v>33</v>
      </c>
      <c r="C1" s="160" t="s">
        <v>61</v>
      </c>
      <c r="D1" s="160" t="s">
        <v>34</v>
      </c>
      <c r="E1" s="192" t="s">
        <v>182</v>
      </c>
      <c r="F1" s="151" t="s">
        <v>391</v>
      </c>
      <c r="G1" s="152" t="s">
        <v>293</v>
      </c>
    </row>
    <row r="2" spans="1:7" ht="12.75">
      <c r="A2" s="161" t="s">
        <v>41</v>
      </c>
      <c r="B2" s="160"/>
      <c r="C2" s="160"/>
      <c r="D2" s="162" t="s">
        <v>42</v>
      </c>
      <c r="E2" s="193">
        <f>SUM(E3)</f>
        <v>83247</v>
      </c>
      <c r="F2" s="172">
        <f>SUM(F3)</f>
        <v>15130.980000000001</v>
      </c>
      <c r="G2" s="154">
        <f>F2/E2</f>
        <v>0.18176006342570905</v>
      </c>
    </row>
    <row r="3" spans="1:7" ht="12.75">
      <c r="A3" s="163"/>
      <c r="B3" s="164" t="s">
        <v>113</v>
      </c>
      <c r="C3" s="165"/>
      <c r="D3" s="166" t="s">
        <v>36</v>
      </c>
      <c r="E3" s="194">
        <f>SUM(E4,E17,E22)</f>
        <v>83247</v>
      </c>
      <c r="F3" s="167">
        <f>SUM(F4,F17,F22)</f>
        <v>15130.980000000001</v>
      </c>
      <c r="G3" s="156">
        <f aca="true" t="shared" si="0" ref="G3:G31">F3/E3</f>
        <v>0.18176006342570905</v>
      </c>
    </row>
    <row r="4" spans="1:7" ht="12.75">
      <c r="A4" s="163"/>
      <c r="B4" s="163"/>
      <c r="C4" s="164" t="s">
        <v>85</v>
      </c>
      <c r="D4" s="166" t="s">
        <v>86</v>
      </c>
      <c r="E4" s="194">
        <f>SUM(E5:E16)</f>
        <v>68059</v>
      </c>
      <c r="F4" s="167">
        <f>SUM(F5:F16)</f>
        <v>10174.1</v>
      </c>
      <c r="G4" s="156">
        <f t="shared" si="0"/>
        <v>0.1494894135970261</v>
      </c>
    </row>
    <row r="5" spans="1:7" ht="12.75">
      <c r="A5" s="163"/>
      <c r="B5" s="163"/>
      <c r="C5" s="163"/>
      <c r="D5" s="168" t="s">
        <v>169</v>
      </c>
      <c r="E5" s="195">
        <v>5250</v>
      </c>
      <c r="F5" s="173">
        <v>0</v>
      </c>
      <c r="G5" s="156">
        <f t="shared" si="0"/>
        <v>0</v>
      </c>
    </row>
    <row r="6" spans="1:7" ht="12.75">
      <c r="A6" s="163"/>
      <c r="B6" s="163"/>
      <c r="C6" s="163"/>
      <c r="D6" s="168" t="s">
        <v>170</v>
      </c>
      <c r="E6" s="195">
        <v>4254</v>
      </c>
      <c r="F6" s="173">
        <v>338.8</v>
      </c>
      <c r="G6" s="156">
        <f t="shared" si="0"/>
        <v>0.07964268923366244</v>
      </c>
    </row>
    <row r="7" spans="1:7" ht="12.75">
      <c r="A7" s="163"/>
      <c r="B7" s="163"/>
      <c r="C7" s="163"/>
      <c r="D7" s="168" t="s">
        <v>171</v>
      </c>
      <c r="E7" s="195">
        <v>3342</v>
      </c>
      <c r="F7" s="173">
        <v>295.57</v>
      </c>
      <c r="G7" s="156">
        <f t="shared" si="0"/>
        <v>0.08844105326152005</v>
      </c>
    </row>
    <row r="8" spans="1:7" ht="12.75">
      <c r="A8" s="163"/>
      <c r="B8" s="163"/>
      <c r="C8" s="163"/>
      <c r="D8" s="168" t="s">
        <v>172</v>
      </c>
      <c r="E8" s="195">
        <v>3126</v>
      </c>
      <c r="F8" s="173">
        <v>1718.66</v>
      </c>
      <c r="G8" s="156">
        <f t="shared" si="0"/>
        <v>0.5497952655150352</v>
      </c>
    </row>
    <row r="9" spans="1:7" ht="12.75">
      <c r="A9" s="163"/>
      <c r="B9" s="163"/>
      <c r="C9" s="163"/>
      <c r="D9" s="168" t="s">
        <v>173</v>
      </c>
      <c r="E9" s="195">
        <v>2670</v>
      </c>
      <c r="F9" s="173">
        <v>203.44</v>
      </c>
      <c r="G9" s="156">
        <f t="shared" si="0"/>
        <v>0.07619475655430712</v>
      </c>
    </row>
    <row r="10" spans="1:7" ht="12.75">
      <c r="A10" s="163"/>
      <c r="B10" s="163"/>
      <c r="C10" s="163"/>
      <c r="D10" s="168" t="s">
        <v>260</v>
      </c>
      <c r="E10" s="195">
        <v>2442</v>
      </c>
      <c r="F10" s="173">
        <v>1902.65</v>
      </c>
      <c r="G10" s="156">
        <f t="shared" si="0"/>
        <v>0.7791359541359542</v>
      </c>
    </row>
    <row r="11" spans="1:7" ht="12.75">
      <c r="A11" s="163"/>
      <c r="B11" s="163"/>
      <c r="C11" s="163"/>
      <c r="D11" s="168" t="s">
        <v>261</v>
      </c>
      <c r="E11" s="195">
        <v>1946</v>
      </c>
      <c r="F11" s="173">
        <v>1702.86</v>
      </c>
      <c r="G11" s="156">
        <f t="shared" si="0"/>
        <v>0.8750565262076053</v>
      </c>
    </row>
    <row r="12" spans="1:7" ht="12.75">
      <c r="A12" s="163"/>
      <c r="B12" s="163"/>
      <c r="C12" s="163"/>
      <c r="D12" s="168" t="s">
        <v>174</v>
      </c>
      <c r="E12" s="195">
        <v>14965</v>
      </c>
      <c r="F12" s="173">
        <v>616.65</v>
      </c>
      <c r="G12" s="156">
        <f t="shared" si="0"/>
        <v>0.04120614767791513</v>
      </c>
    </row>
    <row r="13" spans="1:7" ht="12.75">
      <c r="A13" s="163"/>
      <c r="B13" s="163"/>
      <c r="C13" s="163"/>
      <c r="D13" s="168" t="s">
        <v>175</v>
      </c>
      <c r="E13" s="195">
        <v>14265</v>
      </c>
      <c r="F13" s="173">
        <v>227.99</v>
      </c>
      <c r="G13" s="156">
        <f t="shared" si="0"/>
        <v>0.01598247458815282</v>
      </c>
    </row>
    <row r="14" spans="1:7" ht="12.75">
      <c r="A14" s="163"/>
      <c r="B14" s="163"/>
      <c r="C14" s="163"/>
      <c r="D14" s="168" t="s">
        <v>176</v>
      </c>
      <c r="E14" s="195">
        <v>2112</v>
      </c>
      <c r="F14" s="173">
        <v>1238.96</v>
      </c>
      <c r="G14" s="156">
        <f t="shared" si="0"/>
        <v>0.5866287878787879</v>
      </c>
    </row>
    <row r="15" spans="1:7" ht="12.75">
      <c r="A15" s="163"/>
      <c r="B15" s="163"/>
      <c r="C15" s="163"/>
      <c r="D15" s="168" t="s">
        <v>177</v>
      </c>
      <c r="E15" s="195">
        <v>1902</v>
      </c>
      <c r="F15" s="173">
        <v>1699</v>
      </c>
      <c r="G15" s="156">
        <f t="shared" si="0"/>
        <v>0.8932702418506835</v>
      </c>
    </row>
    <row r="16" spans="1:7" ht="12.75">
      <c r="A16" s="163"/>
      <c r="B16" s="163"/>
      <c r="C16" s="170"/>
      <c r="D16" s="168" t="s">
        <v>178</v>
      </c>
      <c r="E16" s="195">
        <v>11785</v>
      </c>
      <c r="F16" s="173">
        <v>229.52</v>
      </c>
      <c r="G16" s="156">
        <f t="shared" si="0"/>
        <v>0.019475604582095886</v>
      </c>
    </row>
    <row r="17" spans="1:7" ht="12.75">
      <c r="A17" s="163"/>
      <c r="B17" s="163"/>
      <c r="C17" s="164" t="s">
        <v>196</v>
      </c>
      <c r="D17" s="171" t="s">
        <v>92</v>
      </c>
      <c r="E17" s="195">
        <f>SUM(E18:E21)</f>
        <v>7474</v>
      </c>
      <c r="F17" s="169">
        <f>SUM(F18:F21)</f>
        <v>4567.8</v>
      </c>
      <c r="G17" s="156">
        <f t="shared" si="0"/>
        <v>0.6111586834359112</v>
      </c>
    </row>
    <row r="18" spans="1:7" ht="12.75">
      <c r="A18" s="163"/>
      <c r="B18" s="163"/>
      <c r="C18" s="163"/>
      <c r="D18" s="168" t="s">
        <v>260</v>
      </c>
      <c r="E18" s="195">
        <v>814</v>
      </c>
      <c r="F18" s="173">
        <v>0</v>
      </c>
      <c r="G18" s="156">
        <f t="shared" si="0"/>
        <v>0</v>
      </c>
    </row>
    <row r="19" spans="1:7" ht="12.75">
      <c r="A19" s="163"/>
      <c r="B19" s="163"/>
      <c r="C19" s="163"/>
      <c r="D19" s="168" t="s">
        <v>174</v>
      </c>
      <c r="E19" s="195">
        <v>3726</v>
      </c>
      <c r="F19" s="173">
        <v>3055.23</v>
      </c>
      <c r="G19" s="156">
        <f t="shared" si="0"/>
        <v>0.8199758454106281</v>
      </c>
    </row>
    <row r="20" spans="1:7" ht="12.75">
      <c r="A20" s="163"/>
      <c r="B20" s="163"/>
      <c r="C20" s="163"/>
      <c r="D20" s="168" t="s">
        <v>177</v>
      </c>
      <c r="E20" s="195">
        <v>1834</v>
      </c>
      <c r="F20" s="173">
        <v>1147.81</v>
      </c>
      <c r="G20" s="156">
        <f t="shared" si="0"/>
        <v>0.6258505997818975</v>
      </c>
    </row>
    <row r="21" spans="1:7" ht="12.75">
      <c r="A21" s="163"/>
      <c r="B21" s="163"/>
      <c r="C21" s="170"/>
      <c r="D21" s="168" t="s">
        <v>178</v>
      </c>
      <c r="E21" s="195">
        <v>1100</v>
      </c>
      <c r="F21" s="173">
        <v>364.76</v>
      </c>
      <c r="G21" s="156">
        <f t="shared" si="0"/>
        <v>0.3316</v>
      </c>
    </row>
    <row r="22" spans="1:7" ht="12.75">
      <c r="A22" s="163"/>
      <c r="B22" s="163"/>
      <c r="C22" s="164" t="s">
        <v>82</v>
      </c>
      <c r="D22" s="166" t="s">
        <v>83</v>
      </c>
      <c r="E22" s="194">
        <f>SUM(E23:E31)</f>
        <v>7714</v>
      </c>
      <c r="F22" s="167">
        <f>SUM(F23:F31)</f>
        <v>389.08000000000004</v>
      </c>
      <c r="G22" s="156">
        <f t="shared" si="0"/>
        <v>0.05043816437645839</v>
      </c>
    </row>
    <row r="23" spans="1:7" ht="12.75">
      <c r="A23" s="163"/>
      <c r="B23" s="163"/>
      <c r="C23" s="163"/>
      <c r="D23" s="168" t="s">
        <v>169</v>
      </c>
      <c r="E23" s="195">
        <v>1750</v>
      </c>
      <c r="F23" s="173">
        <v>0</v>
      </c>
      <c r="G23" s="156">
        <f t="shared" si="0"/>
        <v>0</v>
      </c>
    </row>
    <row r="24" spans="1:7" ht="12.75">
      <c r="A24" s="163"/>
      <c r="B24" s="163"/>
      <c r="C24" s="163"/>
      <c r="D24" s="168" t="s">
        <v>173</v>
      </c>
      <c r="E24" s="195">
        <v>890</v>
      </c>
      <c r="F24" s="173">
        <v>0</v>
      </c>
      <c r="G24" s="156">
        <f t="shared" si="0"/>
        <v>0</v>
      </c>
    </row>
    <row r="25" spans="1:7" ht="12.75">
      <c r="A25" s="163"/>
      <c r="B25" s="163"/>
      <c r="C25" s="163"/>
      <c r="D25" s="168" t="s">
        <v>170</v>
      </c>
      <c r="E25" s="195">
        <v>1418</v>
      </c>
      <c r="F25" s="173">
        <v>0</v>
      </c>
      <c r="G25" s="156">
        <f t="shared" si="0"/>
        <v>0</v>
      </c>
    </row>
    <row r="26" spans="1:7" ht="12.75">
      <c r="A26" s="163"/>
      <c r="B26" s="163"/>
      <c r="C26" s="163"/>
      <c r="D26" s="168" t="s">
        <v>171</v>
      </c>
      <c r="E26" s="195">
        <v>1114</v>
      </c>
      <c r="F26" s="173">
        <v>0</v>
      </c>
      <c r="G26" s="156">
        <f t="shared" si="0"/>
        <v>0</v>
      </c>
    </row>
    <row r="27" spans="1:7" ht="12.75">
      <c r="A27" s="163"/>
      <c r="B27" s="163"/>
      <c r="C27" s="163"/>
      <c r="D27" s="168" t="s">
        <v>172</v>
      </c>
      <c r="E27" s="195">
        <v>1042</v>
      </c>
      <c r="F27" s="173">
        <v>146.4</v>
      </c>
      <c r="G27" s="156">
        <f t="shared" si="0"/>
        <v>0.14049904030710172</v>
      </c>
    </row>
    <row r="28" spans="1:7" ht="12.75">
      <c r="A28" s="163"/>
      <c r="B28" s="163"/>
      <c r="C28" s="163"/>
      <c r="D28" s="168" t="s">
        <v>177</v>
      </c>
      <c r="E28" s="195">
        <v>0</v>
      </c>
      <c r="F28" s="173">
        <v>43.68</v>
      </c>
      <c r="G28" s="156" t="s">
        <v>180</v>
      </c>
    </row>
    <row r="29" spans="1:7" ht="12.75">
      <c r="A29" s="163"/>
      <c r="B29" s="163"/>
      <c r="C29" s="163"/>
      <c r="D29" s="168" t="s">
        <v>261</v>
      </c>
      <c r="E29" s="195">
        <v>70</v>
      </c>
      <c r="F29" s="173">
        <v>70</v>
      </c>
      <c r="G29" s="156">
        <f t="shared" si="0"/>
        <v>1</v>
      </c>
    </row>
    <row r="30" spans="1:7" ht="12.75">
      <c r="A30" s="163"/>
      <c r="B30" s="163"/>
      <c r="C30" s="163"/>
      <c r="D30" s="168" t="s">
        <v>175</v>
      </c>
      <c r="E30" s="195">
        <v>726</v>
      </c>
      <c r="F30" s="173">
        <v>129</v>
      </c>
      <c r="G30" s="156">
        <f t="shared" si="0"/>
        <v>0.17768595041322313</v>
      </c>
    </row>
    <row r="31" spans="1:7" ht="12.75">
      <c r="A31" s="170"/>
      <c r="B31" s="170"/>
      <c r="C31" s="170"/>
      <c r="D31" s="168" t="s">
        <v>176</v>
      </c>
      <c r="E31" s="195">
        <v>704</v>
      </c>
      <c r="F31" s="173">
        <v>0</v>
      </c>
      <c r="G31" s="156">
        <f t="shared" si="0"/>
        <v>0</v>
      </c>
    </row>
    <row r="32" spans="1:5" ht="12.75">
      <c r="A32" s="260"/>
      <c r="B32" s="260"/>
      <c r="C32" s="260"/>
      <c r="D32" s="261"/>
      <c r="E32" s="261"/>
    </row>
  </sheetData>
  <sheetProtection/>
  <mergeCells count="2">
    <mergeCell ref="A32:C32"/>
    <mergeCell ref="D32:E32"/>
  </mergeCells>
  <printOptions horizontalCentered="1"/>
  <pageMargins left="0.7086614173228347" right="0.7086614173228347" top="1.220472440944882" bottom="0.984251968503937" header="0.7086614173228347" footer="0.5118110236220472"/>
  <pageSetup firstPageNumber="56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13
Środki do dyspozycji 
jednostek pomocniczych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F1" sqref="F1"/>
    </sheetView>
  </sheetViews>
  <sheetFormatPr defaultColWidth="8.00390625" defaultRowHeight="12.75"/>
  <cols>
    <col min="1" max="1" width="5.57421875" style="25" bestFit="1" customWidth="1"/>
    <col min="2" max="2" width="8.8515625" style="25" bestFit="1" customWidth="1"/>
    <col min="3" max="3" width="4.7109375" style="25" bestFit="1" customWidth="1"/>
    <col min="4" max="4" width="61.00390625" style="25" bestFit="1" customWidth="1"/>
    <col min="5" max="5" width="10.7109375" style="51" bestFit="1" customWidth="1"/>
    <col min="6" max="6" width="10.7109375" style="25" bestFit="1" customWidth="1"/>
    <col min="7" max="7" width="10.00390625" style="25" customWidth="1"/>
    <col min="8" max="16384" width="8.00390625" style="25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121" t="s">
        <v>182</v>
      </c>
      <c r="F1" s="75" t="s">
        <v>391</v>
      </c>
      <c r="G1" s="76" t="s">
        <v>293</v>
      </c>
    </row>
    <row r="2" spans="1:7" ht="12.75">
      <c r="A2" s="39">
        <v>750</v>
      </c>
      <c r="B2" s="35"/>
      <c r="C2" s="35"/>
      <c r="D2" s="36" t="s">
        <v>42</v>
      </c>
      <c r="E2" s="65">
        <v>35000</v>
      </c>
      <c r="F2" s="73">
        <f>SUM(F3)</f>
        <v>35000</v>
      </c>
      <c r="G2" s="95">
        <f>F2/E2</f>
        <v>1</v>
      </c>
    </row>
    <row r="3" spans="1:7" ht="12.75">
      <c r="A3" s="35"/>
      <c r="B3" s="40">
        <v>75020</v>
      </c>
      <c r="C3" s="35"/>
      <c r="D3" s="38" t="s">
        <v>331</v>
      </c>
      <c r="E3" s="66">
        <v>35000</v>
      </c>
      <c r="F3" s="72">
        <f>SUM(F4)</f>
        <v>35000</v>
      </c>
      <c r="G3" s="96">
        <f>F3/E3</f>
        <v>1</v>
      </c>
    </row>
    <row r="4" spans="1:7" ht="12.75">
      <c r="A4" s="35"/>
      <c r="B4" s="35"/>
      <c r="C4" s="43">
        <v>2320</v>
      </c>
      <c r="D4" s="38" t="s">
        <v>242</v>
      </c>
      <c r="E4" s="66">
        <v>35000</v>
      </c>
      <c r="F4" s="72">
        <v>35000</v>
      </c>
      <c r="G4" s="96">
        <f>F4/E4</f>
        <v>1</v>
      </c>
    </row>
    <row r="5" spans="1:7" ht="12.75">
      <c r="A5" s="35"/>
      <c r="B5" s="35"/>
      <c r="C5" s="35"/>
      <c r="D5" s="38" t="s">
        <v>332</v>
      </c>
      <c r="E5" s="53"/>
      <c r="F5" s="119"/>
      <c r="G5" s="119"/>
    </row>
    <row r="6" spans="1:7" ht="12.75">
      <c r="A6" s="39">
        <v>801</v>
      </c>
      <c r="B6" s="35"/>
      <c r="C6" s="35"/>
      <c r="D6" s="36" t="s">
        <v>52</v>
      </c>
      <c r="E6" s="65">
        <v>46442</v>
      </c>
      <c r="F6" s="73">
        <f>SUM(F7)</f>
        <v>25185.97</v>
      </c>
      <c r="G6" s="95">
        <f>F6/E6</f>
        <v>0.5423101933594592</v>
      </c>
    </row>
    <row r="7" spans="1:7" ht="12.75">
      <c r="A7" s="35"/>
      <c r="B7" s="40">
        <v>80195</v>
      </c>
      <c r="C7" s="35"/>
      <c r="D7" s="38" t="s">
        <v>36</v>
      </c>
      <c r="E7" s="66">
        <v>46442</v>
      </c>
      <c r="F7" s="72">
        <f>SUM(F8)</f>
        <v>25185.97</v>
      </c>
      <c r="G7" s="96">
        <f>F7/E7</f>
        <v>0.5423101933594592</v>
      </c>
    </row>
    <row r="8" spans="1:7" ht="12.75">
      <c r="A8" s="35"/>
      <c r="B8" s="35"/>
      <c r="C8" s="43">
        <v>2320</v>
      </c>
      <c r="D8" s="38" t="s">
        <v>242</v>
      </c>
      <c r="E8" s="66">
        <v>46442</v>
      </c>
      <c r="F8" s="72">
        <v>25185.97</v>
      </c>
      <c r="G8" s="96">
        <f>F8/E8</f>
        <v>0.5423101933594592</v>
      </c>
    </row>
    <row r="9" spans="1:7" ht="12.75">
      <c r="A9" s="35"/>
      <c r="B9" s="35"/>
      <c r="C9" s="35"/>
      <c r="D9" s="38" t="s">
        <v>332</v>
      </c>
      <c r="E9" s="53"/>
      <c r="F9" s="119"/>
      <c r="G9" s="119"/>
    </row>
    <row r="10" spans="1:7" ht="12.75">
      <c r="A10" s="41"/>
      <c r="B10" s="41"/>
      <c r="C10" s="41"/>
      <c r="D10" s="42" t="s">
        <v>162</v>
      </c>
      <c r="E10" s="65">
        <v>81442</v>
      </c>
      <c r="F10" s="73">
        <f>SUM(F6,F2)</f>
        <v>60185.97</v>
      </c>
      <c r="G10" s="95">
        <f>F10/E10</f>
        <v>0.7390040765207141</v>
      </c>
    </row>
  </sheetData>
  <sheetProtection/>
  <printOptions horizontalCentered="1"/>
  <pageMargins left="0.6299212598425197" right="0.4330708661417323" top="1.6141732283464567" bottom="0.984251968503937" header="0.8661417322834646" footer="0.5118110236220472"/>
  <pageSetup firstPageNumber="57" useFirstPageNumber="1" horizontalDpi="600" verticalDpi="600" orientation="landscape" paperSize="9" r:id="rId1"/>
  <headerFooter alignWithMargins="0">
    <oddHeader xml:space="preserve">&amp;L&amp;"Arial,Pogrubiony"BUDŻET GMINY PACZKÓW NA 2009r.
Informacja o przebiegu wykonania za I półrocze.&amp;R&amp;8Zał. nr 14
Wydatki na realizację zadań  wspólnych 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24">
      <selection activeCell="E42" sqref="E42"/>
    </sheetView>
  </sheetViews>
  <sheetFormatPr defaultColWidth="9.140625" defaultRowHeight="12.75"/>
  <cols>
    <col min="1" max="1" width="5.140625" style="126" bestFit="1" customWidth="1"/>
    <col min="2" max="2" width="7.7109375" style="126" bestFit="1" customWidth="1"/>
    <col min="3" max="3" width="4.421875" style="126" bestFit="1" customWidth="1"/>
    <col min="4" max="4" width="62.57421875" style="126" bestFit="1" customWidth="1"/>
    <col min="5" max="5" width="14.00390625" style="126" customWidth="1"/>
    <col min="6" max="6" width="10.7109375" style="126" bestFit="1" customWidth="1"/>
    <col min="7" max="7" width="9.28125" style="126" bestFit="1" customWidth="1"/>
    <col min="8" max="16384" width="9.140625" style="126" customWidth="1"/>
  </cols>
  <sheetData>
    <row r="1" ht="12.75">
      <c r="A1" s="127" t="s">
        <v>359</v>
      </c>
    </row>
    <row r="2" ht="12.75">
      <c r="A2" s="126" t="s">
        <v>360</v>
      </c>
    </row>
    <row r="3" ht="12.75">
      <c r="A3" s="126" t="s">
        <v>361</v>
      </c>
    </row>
    <row r="4" ht="12.75">
      <c r="A4" s="126" t="s">
        <v>362</v>
      </c>
    </row>
    <row r="5" ht="12.75">
      <c r="A5" s="126" t="s">
        <v>363</v>
      </c>
    </row>
    <row r="6" ht="12.75">
      <c r="A6" s="128"/>
    </row>
    <row r="7" spans="1:7" ht="25.5">
      <c r="A7" s="157" t="s">
        <v>32</v>
      </c>
      <c r="B7" s="157" t="s">
        <v>33</v>
      </c>
      <c r="C7" s="157" t="s">
        <v>213</v>
      </c>
      <c r="D7" s="129" t="s">
        <v>34</v>
      </c>
      <c r="E7" s="74" t="s">
        <v>182</v>
      </c>
      <c r="F7" s="75" t="s">
        <v>391</v>
      </c>
      <c r="G7" s="76" t="s">
        <v>293</v>
      </c>
    </row>
    <row r="8" spans="1:7" ht="12.75">
      <c r="A8" s="157">
        <v>852</v>
      </c>
      <c r="B8" s="158"/>
      <c r="C8" s="158"/>
      <c r="D8" s="130" t="s">
        <v>57</v>
      </c>
      <c r="E8" s="131">
        <f>SUM(E9,E12)</f>
        <v>260718.99999999997</v>
      </c>
      <c r="F8" s="131">
        <f>SUM(F9,F12)</f>
        <v>37003.939999999995</v>
      </c>
      <c r="G8" s="95">
        <f>F8/E8</f>
        <v>0.1419303541360622</v>
      </c>
    </row>
    <row r="9" spans="1:7" ht="12.75">
      <c r="A9" s="158"/>
      <c r="B9" s="159">
        <v>85214</v>
      </c>
      <c r="C9" s="158"/>
      <c r="D9" s="132" t="s">
        <v>291</v>
      </c>
      <c r="E9" s="133">
        <f>SUM(E10:E11)</f>
        <v>27375.49</v>
      </c>
      <c r="F9" s="133">
        <f>SUM(F10:F11)</f>
        <v>0</v>
      </c>
      <c r="G9" s="96">
        <f>F9/E9</f>
        <v>0</v>
      </c>
    </row>
    <row r="10" spans="1:7" ht="12.75">
      <c r="A10" s="158"/>
      <c r="B10" s="158"/>
      <c r="C10" s="47">
        <v>3118</v>
      </c>
      <c r="D10" s="38" t="s">
        <v>125</v>
      </c>
      <c r="E10" s="66">
        <v>23269.170000000002</v>
      </c>
      <c r="F10" s="72">
        <v>0</v>
      </c>
      <c r="G10" s="96">
        <f>F10/E10</f>
        <v>0</v>
      </c>
    </row>
    <row r="11" spans="1:7" ht="12.75">
      <c r="A11" s="158"/>
      <c r="B11" s="158"/>
      <c r="C11" s="47">
        <v>3119</v>
      </c>
      <c r="D11" s="38" t="s">
        <v>125</v>
      </c>
      <c r="E11" s="66">
        <v>4106.32</v>
      </c>
      <c r="F11" s="72">
        <v>0</v>
      </c>
      <c r="G11" s="96">
        <f>F11/E11</f>
        <v>0</v>
      </c>
    </row>
    <row r="12" spans="1:7" ht="12.75">
      <c r="A12" s="158"/>
      <c r="B12" s="159">
        <v>85219</v>
      </c>
      <c r="C12" s="158"/>
      <c r="D12" s="132" t="s">
        <v>58</v>
      </c>
      <c r="E12" s="133">
        <f>SUM(E13:E30)</f>
        <v>233343.50999999998</v>
      </c>
      <c r="F12" s="133">
        <f>SUM(F13:F30)</f>
        <v>37003.939999999995</v>
      </c>
      <c r="G12" s="96">
        <f aca="true" t="shared" si="0" ref="G12:G28">F12/E12</f>
        <v>0.15858139787131856</v>
      </c>
    </row>
    <row r="13" spans="1:7" ht="12.75">
      <c r="A13" s="158"/>
      <c r="B13" s="158"/>
      <c r="C13" s="47">
        <v>4018</v>
      </c>
      <c r="D13" s="38" t="s">
        <v>100</v>
      </c>
      <c r="E13" s="66">
        <v>53286.28</v>
      </c>
      <c r="F13" s="72">
        <v>19603</v>
      </c>
      <c r="G13" s="96">
        <f t="shared" si="0"/>
        <v>0.3678808128471344</v>
      </c>
    </row>
    <row r="14" spans="1:7" ht="12.75">
      <c r="A14" s="158"/>
      <c r="B14" s="158"/>
      <c r="C14" s="47">
        <v>4019</v>
      </c>
      <c r="D14" s="38" t="s">
        <v>100</v>
      </c>
      <c r="E14" s="66">
        <v>9403.460000000001</v>
      </c>
      <c r="F14" s="72">
        <v>3459.36</v>
      </c>
      <c r="G14" s="96">
        <f t="shared" si="0"/>
        <v>0.3678816095352136</v>
      </c>
    </row>
    <row r="15" spans="1:7" ht="12.75">
      <c r="A15" s="158"/>
      <c r="B15" s="158"/>
      <c r="C15" s="47">
        <v>4118</v>
      </c>
      <c r="D15" s="38" t="s">
        <v>101</v>
      </c>
      <c r="E15" s="66">
        <v>8147.05</v>
      </c>
      <c r="F15" s="72">
        <v>2997.3</v>
      </c>
      <c r="G15" s="96">
        <f t="shared" si="0"/>
        <v>0.36790003743686367</v>
      </c>
    </row>
    <row r="16" spans="1:7" ht="12.75">
      <c r="A16" s="158"/>
      <c r="B16" s="158"/>
      <c r="C16" s="47">
        <v>4119</v>
      </c>
      <c r="D16" s="38" t="s">
        <v>101</v>
      </c>
      <c r="E16" s="66">
        <v>1437.71</v>
      </c>
      <c r="F16" s="72">
        <v>528.94</v>
      </c>
      <c r="G16" s="96">
        <f t="shared" si="0"/>
        <v>0.3679045148187048</v>
      </c>
    </row>
    <row r="17" spans="1:7" ht="12.75">
      <c r="A17" s="158"/>
      <c r="B17" s="158"/>
      <c r="C17" s="47">
        <v>4128</v>
      </c>
      <c r="D17" s="38" t="s">
        <v>102</v>
      </c>
      <c r="E17" s="66">
        <v>1305.18</v>
      </c>
      <c r="F17" s="72">
        <v>480.27</v>
      </c>
      <c r="G17" s="96">
        <f t="shared" si="0"/>
        <v>0.36797223371488985</v>
      </c>
    </row>
    <row r="18" spans="1:7" ht="12.75">
      <c r="A18" s="158"/>
      <c r="B18" s="158"/>
      <c r="C18" s="47">
        <v>4129</v>
      </c>
      <c r="D18" s="38" t="s">
        <v>102</v>
      </c>
      <c r="E18" s="66">
        <v>230.32</v>
      </c>
      <c r="F18" s="72">
        <v>84.75</v>
      </c>
      <c r="G18" s="96">
        <f t="shared" si="0"/>
        <v>0.36796630774574507</v>
      </c>
    </row>
    <row r="19" spans="1:7" ht="12.75">
      <c r="A19" s="158"/>
      <c r="B19" s="158"/>
      <c r="C19" s="47">
        <v>4178</v>
      </c>
      <c r="D19" s="38" t="s">
        <v>107</v>
      </c>
      <c r="E19" s="66">
        <v>36184.5</v>
      </c>
      <c r="F19" s="72">
        <v>297.51</v>
      </c>
      <c r="G19" s="96">
        <f t="shared" si="0"/>
        <v>0.008222028769224392</v>
      </c>
    </row>
    <row r="20" spans="1:7" ht="12.75">
      <c r="A20" s="158"/>
      <c r="B20" s="158"/>
      <c r="C20" s="47">
        <v>4179</v>
      </c>
      <c r="D20" s="38" t="s">
        <v>107</v>
      </c>
      <c r="E20" s="66">
        <v>6385.5</v>
      </c>
      <c r="F20" s="72">
        <v>52.49</v>
      </c>
      <c r="G20" s="96">
        <f t="shared" si="0"/>
        <v>0.008220186359721243</v>
      </c>
    </row>
    <row r="21" spans="1:7" ht="12.75">
      <c r="A21" s="158"/>
      <c r="B21" s="158"/>
      <c r="C21" s="47">
        <v>4218</v>
      </c>
      <c r="D21" s="38" t="s">
        <v>86</v>
      </c>
      <c r="E21" s="66">
        <v>11198.93</v>
      </c>
      <c r="F21" s="72">
        <v>7218.47</v>
      </c>
      <c r="G21" s="96">
        <f t="shared" si="0"/>
        <v>0.6445678292479728</v>
      </c>
    </row>
    <row r="22" spans="1:7" ht="12.75">
      <c r="A22" s="158"/>
      <c r="B22" s="158"/>
      <c r="C22" s="47">
        <v>4219</v>
      </c>
      <c r="D22" s="38" t="s">
        <v>86</v>
      </c>
      <c r="E22" s="66">
        <v>1976.28</v>
      </c>
      <c r="F22" s="72">
        <v>1273.85</v>
      </c>
      <c r="G22" s="96">
        <f t="shared" si="0"/>
        <v>0.6445695954014613</v>
      </c>
    </row>
    <row r="23" spans="1:7" ht="12.75">
      <c r="A23" s="158"/>
      <c r="B23" s="158"/>
      <c r="C23" s="47">
        <v>4308</v>
      </c>
      <c r="D23" s="38" t="s">
        <v>83</v>
      </c>
      <c r="E23" s="66">
        <v>85083.56</v>
      </c>
      <c r="F23" s="72">
        <v>0</v>
      </c>
      <c r="G23" s="96">
        <f t="shared" si="0"/>
        <v>0</v>
      </c>
    </row>
    <row r="24" spans="1:7" ht="12.75">
      <c r="A24" s="158"/>
      <c r="B24" s="158"/>
      <c r="C24" s="47">
        <v>4309</v>
      </c>
      <c r="D24" s="38" t="s">
        <v>83</v>
      </c>
      <c r="E24" s="66">
        <v>15014.74</v>
      </c>
      <c r="F24" s="72">
        <v>0</v>
      </c>
      <c r="G24" s="96">
        <f t="shared" si="0"/>
        <v>0</v>
      </c>
    </row>
    <row r="25" spans="1:7" ht="12.75">
      <c r="A25" s="158"/>
      <c r="B25" s="158"/>
      <c r="C25" s="47">
        <v>4368</v>
      </c>
      <c r="D25" s="38" t="s">
        <v>109</v>
      </c>
      <c r="E25" s="66">
        <v>629</v>
      </c>
      <c r="F25" s="72">
        <v>185.3</v>
      </c>
      <c r="G25" s="96">
        <f t="shared" si="0"/>
        <v>0.29459459459459464</v>
      </c>
    </row>
    <row r="26" spans="1:7" ht="12.75">
      <c r="A26" s="158"/>
      <c r="B26" s="158"/>
      <c r="C26" s="47">
        <v>4369</v>
      </c>
      <c r="D26" s="38" t="s">
        <v>109</v>
      </c>
      <c r="E26" s="66">
        <v>111</v>
      </c>
      <c r="F26" s="72">
        <v>32.7</v>
      </c>
      <c r="G26" s="96">
        <f t="shared" si="0"/>
        <v>0.29459459459459464</v>
      </c>
    </row>
    <row r="27" spans="1:7" ht="12.75">
      <c r="A27" s="158"/>
      <c r="B27" s="158"/>
      <c r="C27" s="47">
        <v>4418</v>
      </c>
      <c r="D27" s="38" t="s">
        <v>93</v>
      </c>
      <c r="E27" s="66">
        <v>1912.5</v>
      </c>
      <c r="F27" s="72">
        <v>0</v>
      </c>
      <c r="G27" s="96">
        <f t="shared" si="0"/>
        <v>0</v>
      </c>
    </row>
    <row r="28" spans="1:7" ht="12.75">
      <c r="A28" s="158"/>
      <c r="B28" s="158"/>
      <c r="C28" s="47">
        <v>4419</v>
      </c>
      <c r="D28" s="38" t="s">
        <v>93</v>
      </c>
      <c r="E28" s="66">
        <v>337.5</v>
      </c>
      <c r="F28" s="72">
        <v>0</v>
      </c>
      <c r="G28" s="96">
        <f t="shared" si="0"/>
        <v>0</v>
      </c>
    </row>
    <row r="29" spans="1:7" ht="12.75">
      <c r="A29" s="158"/>
      <c r="B29" s="158"/>
      <c r="C29" s="47">
        <v>4758</v>
      </c>
      <c r="D29" s="38" t="s">
        <v>195</v>
      </c>
      <c r="E29" s="66">
        <v>595</v>
      </c>
      <c r="F29" s="72">
        <v>671.5</v>
      </c>
      <c r="G29" s="96">
        <f>F29/E29</f>
        <v>1.1285714285714286</v>
      </c>
    </row>
    <row r="30" spans="1:7" ht="12.75">
      <c r="A30" s="158"/>
      <c r="B30" s="158"/>
      <c r="C30" s="47">
        <v>4759</v>
      </c>
      <c r="D30" s="38" t="s">
        <v>195</v>
      </c>
      <c r="E30" s="66">
        <v>105</v>
      </c>
      <c r="F30" s="72">
        <v>118.5</v>
      </c>
      <c r="G30" s="96">
        <f>F30/E30</f>
        <v>1.1285714285714286</v>
      </c>
    </row>
    <row r="31" ht="12.75">
      <c r="A31" s="128"/>
    </row>
    <row r="32" spans="1:4" ht="12.75">
      <c r="A32" s="262" t="s">
        <v>364</v>
      </c>
      <c r="B32" s="262"/>
      <c r="C32" s="262"/>
      <c r="D32" s="262"/>
    </row>
    <row r="33" spans="1:4" ht="12.75">
      <c r="A33" s="263" t="s">
        <v>365</v>
      </c>
      <c r="B33" s="263"/>
      <c r="C33" s="263"/>
      <c r="D33" s="263"/>
    </row>
    <row r="34" spans="1:4" ht="12.75">
      <c r="A34" s="263" t="s">
        <v>374</v>
      </c>
      <c r="B34" s="263"/>
      <c r="C34" s="263"/>
      <c r="D34" s="263"/>
    </row>
    <row r="36" spans="1:7" ht="25.5">
      <c r="A36" s="129" t="s">
        <v>32</v>
      </c>
      <c r="B36" s="129" t="s">
        <v>33</v>
      </c>
      <c r="C36" s="129" t="s">
        <v>213</v>
      </c>
      <c r="D36" s="129" t="s">
        <v>34</v>
      </c>
      <c r="E36" s="74" t="s">
        <v>182</v>
      </c>
      <c r="F36" s="151" t="s">
        <v>391</v>
      </c>
      <c r="G36" s="76" t="s">
        <v>293</v>
      </c>
    </row>
    <row r="37" spans="1:7" ht="12.75">
      <c r="A37" s="134">
        <v>900</v>
      </c>
      <c r="B37" s="135"/>
      <c r="C37" s="135"/>
      <c r="D37" s="136" t="s">
        <v>60</v>
      </c>
      <c r="E37" s="148">
        <f>SUM(E38)</f>
        <v>6016977</v>
      </c>
      <c r="F37" s="153">
        <f>SUM(F38)</f>
        <v>267.09</v>
      </c>
      <c r="G37" s="196">
        <f>F37/E37</f>
        <v>4.438940019215629E-05</v>
      </c>
    </row>
    <row r="38" spans="1:7" ht="12.75">
      <c r="A38" s="135"/>
      <c r="B38" s="137">
        <v>90001</v>
      </c>
      <c r="C38" s="135"/>
      <c r="D38" s="138" t="s">
        <v>131</v>
      </c>
      <c r="E38" s="149">
        <f>SUM(E39:E40)</f>
        <v>6016977</v>
      </c>
      <c r="F38" s="155">
        <f>SUM(F39:F40)</f>
        <v>267.09</v>
      </c>
      <c r="G38" s="197">
        <f>F38/E38</f>
        <v>4.438940019215629E-05</v>
      </c>
    </row>
    <row r="39" spans="1:7" ht="12.75">
      <c r="A39" s="139"/>
      <c r="B39" s="139"/>
      <c r="C39" s="43">
        <v>6058</v>
      </c>
      <c r="D39" s="38" t="s">
        <v>90</v>
      </c>
      <c r="E39" s="66">
        <v>3039174</v>
      </c>
      <c r="F39" s="198">
        <v>0</v>
      </c>
      <c r="G39" s="96">
        <f>F39/E39</f>
        <v>0</v>
      </c>
    </row>
    <row r="40" spans="1:7" ht="12.75">
      <c r="A40" s="135"/>
      <c r="B40" s="135"/>
      <c r="C40" s="43">
        <v>6059</v>
      </c>
      <c r="D40" s="38" t="s">
        <v>90</v>
      </c>
      <c r="E40" s="66">
        <v>2977803</v>
      </c>
      <c r="F40" s="72">
        <v>267.09</v>
      </c>
      <c r="G40" s="96">
        <f>F40/E40</f>
        <v>8.969364326652904E-05</v>
      </c>
    </row>
    <row r="41" ht="12.75">
      <c r="A41" s="128"/>
    </row>
    <row r="42" ht="12.75">
      <c r="A42" s="127" t="s">
        <v>367</v>
      </c>
    </row>
    <row r="43" ht="12.75">
      <c r="A43" s="126" t="s">
        <v>368</v>
      </c>
    </row>
    <row r="44" ht="12.75">
      <c r="A44" s="126" t="s">
        <v>369</v>
      </c>
    </row>
    <row r="45" ht="12.75">
      <c r="A45" s="126" t="s">
        <v>370</v>
      </c>
    </row>
    <row r="46" ht="12.75">
      <c r="A46" s="128"/>
    </row>
    <row r="47" spans="1:7" ht="25.5">
      <c r="A47" s="129" t="s">
        <v>32</v>
      </c>
      <c r="B47" s="129" t="s">
        <v>33</v>
      </c>
      <c r="C47" s="129" t="s">
        <v>213</v>
      </c>
      <c r="D47" s="129" t="s">
        <v>34</v>
      </c>
      <c r="E47" s="150" t="s">
        <v>182</v>
      </c>
      <c r="F47" s="75" t="s">
        <v>391</v>
      </c>
      <c r="G47" s="152" t="s">
        <v>293</v>
      </c>
    </row>
    <row r="48" spans="1:7" ht="12.75">
      <c r="A48" s="134">
        <v>921</v>
      </c>
      <c r="B48" s="135"/>
      <c r="C48" s="135"/>
      <c r="D48" s="136" t="s">
        <v>371</v>
      </c>
      <c r="E48" s="148">
        <v>393497.73</v>
      </c>
      <c r="F48" s="153">
        <f>SUM(F49)</f>
        <v>12200</v>
      </c>
      <c r="G48" s="154">
        <f>F48/E48</f>
        <v>0.031003990798117186</v>
      </c>
    </row>
    <row r="49" spans="1:7" ht="12.75">
      <c r="A49" s="135"/>
      <c r="B49" s="137">
        <v>92120</v>
      </c>
      <c r="C49" s="135"/>
      <c r="D49" s="138" t="s">
        <v>372</v>
      </c>
      <c r="E49" s="149">
        <v>393497.73</v>
      </c>
      <c r="F49" s="155">
        <f>SUM(F50:F51)</f>
        <v>12200</v>
      </c>
      <c r="G49" s="156">
        <f>F49/E49</f>
        <v>0.031003990798117186</v>
      </c>
    </row>
    <row r="50" spans="1:7" ht="12.75">
      <c r="A50" s="139"/>
      <c r="B50" s="139"/>
      <c r="C50" s="140">
        <v>6058</v>
      </c>
      <c r="D50" s="132" t="s">
        <v>366</v>
      </c>
      <c r="E50" s="149">
        <v>0</v>
      </c>
      <c r="F50" s="155">
        <v>0</v>
      </c>
      <c r="G50" s="156" t="s">
        <v>180</v>
      </c>
    </row>
    <row r="51" spans="1:7" ht="12.75">
      <c r="A51" s="135"/>
      <c r="B51" s="135"/>
      <c r="C51" s="137">
        <v>6059</v>
      </c>
      <c r="D51" s="132" t="s">
        <v>375</v>
      </c>
      <c r="E51" s="149">
        <v>393497.73</v>
      </c>
      <c r="F51" s="155">
        <v>12200</v>
      </c>
      <c r="G51" s="156">
        <f>F51/E51</f>
        <v>0.031003990798117186</v>
      </c>
    </row>
    <row r="52" ht="12.75">
      <c r="A52" s="128"/>
    </row>
    <row r="53" ht="12.75">
      <c r="A53" s="127" t="s">
        <v>373</v>
      </c>
    </row>
    <row r="54" ht="12.75">
      <c r="A54" s="126" t="s">
        <v>277</v>
      </c>
    </row>
    <row r="55" ht="12.75">
      <c r="A55" s="126" t="s">
        <v>278</v>
      </c>
    </row>
    <row r="56" ht="12.75">
      <c r="A56" s="126" t="s">
        <v>279</v>
      </c>
    </row>
    <row r="58" spans="1:7" ht="25.5">
      <c r="A58" s="141" t="s">
        <v>32</v>
      </c>
      <c r="B58" s="141" t="s">
        <v>33</v>
      </c>
      <c r="C58" s="141" t="s">
        <v>213</v>
      </c>
      <c r="D58" s="141" t="s">
        <v>34</v>
      </c>
      <c r="E58" s="74" t="s">
        <v>182</v>
      </c>
      <c r="F58" s="75" t="s">
        <v>391</v>
      </c>
      <c r="G58" s="76" t="s">
        <v>293</v>
      </c>
    </row>
    <row r="59" spans="1:7" ht="12.75">
      <c r="A59" s="142">
        <v>926</v>
      </c>
      <c r="B59" s="41"/>
      <c r="C59" s="41"/>
      <c r="D59" s="143" t="s">
        <v>144</v>
      </c>
      <c r="E59" s="147">
        <f>SUM(E60)</f>
        <v>86000</v>
      </c>
      <c r="F59" s="147">
        <f>SUM(F60)</f>
        <v>32659.149999999998</v>
      </c>
      <c r="G59" s="95">
        <f>F59/E59</f>
        <v>0.3797575581395349</v>
      </c>
    </row>
    <row r="60" spans="1:7" ht="12.75">
      <c r="A60" s="41"/>
      <c r="B60" s="144">
        <v>92605</v>
      </c>
      <c r="C60" s="41"/>
      <c r="D60" s="145" t="s">
        <v>146</v>
      </c>
      <c r="E60" s="146">
        <f>SUM(E61:E71,E73)</f>
        <v>86000</v>
      </c>
      <c r="F60" s="146">
        <f>SUM(F61:F71,F73)</f>
        <v>32659.149999999998</v>
      </c>
      <c r="G60" s="96">
        <f>F60/E60</f>
        <v>0.3797575581395349</v>
      </c>
    </row>
    <row r="61" spans="1:7" ht="12.75">
      <c r="A61" s="41"/>
      <c r="B61" s="41"/>
      <c r="C61" s="43">
        <v>4118</v>
      </c>
      <c r="D61" s="38" t="s">
        <v>101</v>
      </c>
      <c r="E61" s="66">
        <v>297</v>
      </c>
      <c r="F61" s="72">
        <v>0</v>
      </c>
      <c r="G61" s="96">
        <f aca="true" t="shared" si="1" ref="G61:G71">F61/E61</f>
        <v>0</v>
      </c>
    </row>
    <row r="62" spans="1:7" ht="12.75">
      <c r="A62" s="41"/>
      <c r="B62" s="41"/>
      <c r="C62" s="43">
        <v>4119</v>
      </c>
      <c r="D62" s="38" t="s">
        <v>101</v>
      </c>
      <c r="E62" s="66">
        <v>53</v>
      </c>
      <c r="F62" s="72">
        <v>0</v>
      </c>
      <c r="G62" s="96">
        <f t="shared" si="1"/>
        <v>0</v>
      </c>
    </row>
    <row r="63" spans="1:7" ht="12.75">
      <c r="A63" s="41"/>
      <c r="B63" s="41"/>
      <c r="C63" s="43">
        <v>4128</v>
      </c>
      <c r="D63" s="38" t="s">
        <v>102</v>
      </c>
      <c r="E63" s="66">
        <v>85</v>
      </c>
      <c r="F63" s="72">
        <v>0</v>
      </c>
      <c r="G63" s="96">
        <f t="shared" si="1"/>
        <v>0</v>
      </c>
    </row>
    <row r="64" spans="1:7" ht="12.75">
      <c r="A64" s="41"/>
      <c r="B64" s="41"/>
      <c r="C64" s="43">
        <v>4129</v>
      </c>
      <c r="D64" s="38" t="s">
        <v>102</v>
      </c>
      <c r="E64" s="66">
        <v>15</v>
      </c>
      <c r="F64" s="72">
        <v>0</v>
      </c>
      <c r="G64" s="96">
        <f t="shared" si="1"/>
        <v>0</v>
      </c>
    </row>
    <row r="65" spans="1:7" ht="12.75">
      <c r="A65" s="41"/>
      <c r="B65" s="41"/>
      <c r="C65" s="43">
        <v>4178</v>
      </c>
      <c r="D65" s="38" t="s">
        <v>107</v>
      </c>
      <c r="E65" s="66">
        <v>15045</v>
      </c>
      <c r="F65" s="72">
        <v>4550.07</v>
      </c>
      <c r="G65" s="96">
        <f t="shared" si="1"/>
        <v>0.3024307078763709</v>
      </c>
    </row>
    <row r="66" spans="1:7" ht="12.75">
      <c r="A66" s="41"/>
      <c r="B66" s="41"/>
      <c r="C66" s="43">
        <v>4179</v>
      </c>
      <c r="D66" s="38" t="s">
        <v>107</v>
      </c>
      <c r="E66" s="66">
        <v>2655</v>
      </c>
      <c r="F66" s="72">
        <v>802.93</v>
      </c>
      <c r="G66" s="96">
        <f t="shared" si="1"/>
        <v>0.30242184557438795</v>
      </c>
    </row>
    <row r="67" spans="1:7" ht="12.75">
      <c r="A67" s="41"/>
      <c r="B67" s="41"/>
      <c r="C67" s="43">
        <v>4218</v>
      </c>
      <c r="D67" s="38" t="s">
        <v>86</v>
      </c>
      <c r="E67" s="66">
        <v>31875</v>
      </c>
      <c r="F67" s="72">
        <v>15113.09</v>
      </c>
      <c r="G67" s="96">
        <f t="shared" si="1"/>
        <v>0.47413615686274513</v>
      </c>
    </row>
    <row r="68" spans="1:7" ht="12.75">
      <c r="A68" s="41"/>
      <c r="B68" s="41"/>
      <c r="C68" s="43">
        <v>4219</v>
      </c>
      <c r="D68" s="38" t="s">
        <v>86</v>
      </c>
      <c r="E68" s="66">
        <v>5625</v>
      </c>
      <c r="F68" s="72">
        <v>2667.08</v>
      </c>
      <c r="G68" s="96">
        <f t="shared" si="1"/>
        <v>0.47414755555555554</v>
      </c>
    </row>
    <row r="69" spans="1:7" ht="12.75">
      <c r="A69" s="41"/>
      <c r="B69" s="41"/>
      <c r="C69" s="43">
        <v>4308</v>
      </c>
      <c r="D69" s="38" t="s">
        <v>83</v>
      </c>
      <c r="E69" s="66">
        <v>25500</v>
      </c>
      <c r="F69" s="72">
        <v>8058.69</v>
      </c>
      <c r="G69" s="96">
        <f t="shared" si="1"/>
        <v>0.3160270588235294</v>
      </c>
    </row>
    <row r="70" spans="1:7" ht="12.75">
      <c r="A70" s="41"/>
      <c r="B70" s="41"/>
      <c r="C70" s="43">
        <v>4309</v>
      </c>
      <c r="D70" s="38" t="s">
        <v>83</v>
      </c>
      <c r="E70" s="66">
        <v>4500</v>
      </c>
      <c r="F70" s="72">
        <v>1422.17</v>
      </c>
      <c r="G70" s="96">
        <f t="shared" si="1"/>
        <v>0.3160377777777778</v>
      </c>
    </row>
    <row r="71" spans="1:7" ht="12.75">
      <c r="A71" s="41"/>
      <c r="B71" s="41"/>
      <c r="C71" s="43">
        <v>4748</v>
      </c>
      <c r="D71" s="38" t="s">
        <v>236</v>
      </c>
      <c r="E71" s="66">
        <v>297</v>
      </c>
      <c r="F71" s="72">
        <v>38.35</v>
      </c>
      <c r="G71" s="96">
        <f t="shared" si="1"/>
        <v>0.12912457912457914</v>
      </c>
    </row>
    <row r="72" spans="1:7" ht="12.75">
      <c r="A72" s="41"/>
      <c r="B72" s="41"/>
      <c r="C72" s="35"/>
      <c r="D72" s="38" t="s">
        <v>237</v>
      </c>
      <c r="E72" s="53"/>
      <c r="F72" s="72"/>
      <c r="G72" s="96"/>
    </row>
    <row r="73" spans="1:7" ht="12.75">
      <c r="A73" s="122"/>
      <c r="B73" s="122"/>
      <c r="C73" s="43">
        <v>4749</v>
      </c>
      <c r="D73" s="38" t="s">
        <v>236</v>
      </c>
      <c r="E73" s="66">
        <v>53</v>
      </c>
      <c r="F73" s="72">
        <v>6.77</v>
      </c>
      <c r="G73" s="96">
        <f>F73/E73</f>
        <v>0.12773584905660376</v>
      </c>
    </row>
    <row r="74" spans="1:7" ht="12.75">
      <c r="A74" s="122"/>
      <c r="B74" s="122"/>
      <c r="C74" s="35"/>
      <c r="D74" s="38" t="s">
        <v>237</v>
      </c>
      <c r="E74" s="53"/>
      <c r="F74" s="72"/>
      <c r="G74" s="96"/>
    </row>
    <row r="76" ht="12.75">
      <c r="E76" s="118"/>
    </row>
  </sheetData>
  <sheetProtection/>
  <mergeCells count="3">
    <mergeCell ref="A32:D32"/>
    <mergeCell ref="A33:D33"/>
    <mergeCell ref="A34:D34"/>
  </mergeCells>
  <printOptions/>
  <pageMargins left="0.7086614173228347" right="0.4724409448818898" top="1.7322834645669292" bottom="0.9448818897637796" header="0.9055118110236221" footer="0.5118110236220472"/>
  <pageSetup firstPageNumber="58" useFirstPageNumber="1" horizontalDpi="600" verticalDpi="600" orientation="landscape" paperSize="9" r:id="rId1"/>
  <headerFooter>
    <oddHeader>&amp;L&amp;"Arial,Pogrubiony"BUDŻET GMINY PACZKÓW NA 2009R.
Informacja o przebiegu wykonania za I półrocze.&amp;R&amp;8Zał. nr 15
Wydatki na programy realizowane 
ze środków pochodzących z
 budżetu Unii Europejskiej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4">
      <selection activeCell="B23" sqref="B23"/>
    </sheetView>
  </sheetViews>
  <sheetFormatPr defaultColWidth="9.140625" defaultRowHeight="12.75"/>
  <cols>
    <col min="1" max="1" width="36.421875" style="174" customWidth="1"/>
    <col min="2" max="2" width="23.28125" style="174" customWidth="1"/>
    <col min="3" max="6" width="13.8515625" style="174" bestFit="1" customWidth="1"/>
    <col min="7" max="7" width="9.140625" style="174" customWidth="1"/>
    <col min="8" max="8" width="16.28125" style="174" customWidth="1"/>
    <col min="9" max="16384" width="9.140625" style="174" customWidth="1"/>
  </cols>
  <sheetData>
    <row r="1" spans="1:6" ht="12.75">
      <c r="A1" s="191"/>
      <c r="B1" s="191"/>
      <c r="C1" s="264" t="s">
        <v>390</v>
      </c>
      <c r="D1" s="265"/>
      <c r="E1" s="265"/>
      <c r="F1" s="266"/>
    </row>
    <row r="2" spans="1:6" s="175" customFormat="1" ht="12.75">
      <c r="A2" s="267" t="s">
        <v>378</v>
      </c>
      <c r="B2" s="268" t="s">
        <v>379</v>
      </c>
      <c r="C2" s="270" t="s">
        <v>380</v>
      </c>
      <c r="D2" s="272" t="s">
        <v>274</v>
      </c>
      <c r="E2" s="272" t="s">
        <v>275</v>
      </c>
      <c r="F2" s="272" t="s">
        <v>276</v>
      </c>
    </row>
    <row r="3" spans="1:6" s="175" customFormat="1" ht="46.5" customHeight="1">
      <c r="A3" s="267"/>
      <c r="B3" s="269"/>
      <c r="C3" s="271"/>
      <c r="D3" s="273"/>
      <c r="E3" s="272"/>
      <c r="F3" s="272"/>
    </row>
    <row r="4" spans="1:6" s="179" customFormat="1" ht="11.25" customHeight="1">
      <c r="A4" s="176">
        <v>1</v>
      </c>
      <c r="B4" s="177">
        <v>2</v>
      </c>
      <c r="C4" s="177">
        <v>3</v>
      </c>
      <c r="D4" s="176">
        <v>4</v>
      </c>
      <c r="E4" s="178">
        <v>5</v>
      </c>
      <c r="F4" s="178">
        <v>6</v>
      </c>
    </row>
    <row r="5" spans="1:6" ht="25.5">
      <c r="A5" s="180" t="s">
        <v>381</v>
      </c>
      <c r="B5" s="181">
        <f>SUM(B6:B7)</f>
        <v>2518218.28</v>
      </c>
      <c r="C5" s="181">
        <f>SUM(C6:C7)</f>
        <v>379416.1</v>
      </c>
      <c r="D5" s="181">
        <f>SUM(D6:D7)</f>
        <v>739161.56</v>
      </c>
      <c r="E5" s="181">
        <f>SUM(E6:E7)</f>
        <v>712934.06</v>
      </c>
      <c r="F5" s="181">
        <f>SUM(F6:F7)</f>
        <v>686706.56</v>
      </c>
    </row>
    <row r="6" spans="1:6" ht="12.75">
      <c r="A6" s="182" t="s">
        <v>382</v>
      </c>
      <c r="B6" s="183">
        <f>SUM(C6:F6)</f>
        <v>2353750</v>
      </c>
      <c r="C6" s="184">
        <v>336250</v>
      </c>
      <c r="D6" s="184">
        <v>672500</v>
      </c>
      <c r="E6" s="184">
        <v>672500</v>
      </c>
      <c r="F6" s="184">
        <v>672500</v>
      </c>
    </row>
    <row r="7" spans="1:6" ht="12.75">
      <c r="A7" s="182" t="s">
        <v>383</v>
      </c>
      <c r="B7" s="183">
        <f>SUM(C7:F7)</f>
        <v>164468.28</v>
      </c>
      <c r="C7" s="184">
        <v>43166.1</v>
      </c>
      <c r="D7" s="184">
        <v>66661.56</v>
      </c>
      <c r="E7" s="184">
        <v>40434.06</v>
      </c>
      <c r="F7" s="184">
        <v>14206.56</v>
      </c>
    </row>
    <row r="8" spans="1:6" ht="25.5">
      <c r="A8" s="180" t="s">
        <v>384</v>
      </c>
      <c r="B8" s="181">
        <f>SUM(B9:B10)</f>
        <v>518933.18000000005</v>
      </c>
      <c r="C8" s="181">
        <f>SUM(C9:C10)</f>
        <v>518933.18000000005</v>
      </c>
      <c r="D8" s="185"/>
      <c r="E8" s="185"/>
      <c r="F8" s="185"/>
    </row>
    <row r="9" spans="1:6" ht="12.75">
      <c r="A9" s="182" t="s">
        <v>382</v>
      </c>
      <c r="B9" s="183">
        <f>SUM(C9)</f>
        <v>513155.9</v>
      </c>
      <c r="C9" s="184">
        <v>513155.9</v>
      </c>
      <c r="D9" s="184"/>
      <c r="E9" s="184"/>
      <c r="F9" s="184"/>
    </row>
    <row r="10" spans="1:6" ht="12.75">
      <c r="A10" s="182" t="s">
        <v>383</v>
      </c>
      <c r="B10" s="183">
        <f>SUM(C10)</f>
        <v>5777.28</v>
      </c>
      <c r="C10" s="184">
        <v>5777.28</v>
      </c>
      <c r="D10" s="184"/>
      <c r="E10" s="184"/>
      <c r="F10" s="184"/>
    </row>
    <row r="11" spans="1:6" ht="25.5">
      <c r="A11" s="180" t="s">
        <v>385</v>
      </c>
      <c r="B11" s="181">
        <f>SUM(B12:B13)</f>
        <v>1788004.95</v>
      </c>
      <c r="C11" s="181">
        <f>SUM(C12:C13)</f>
        <v>607160.61</v>
      </c>
      <c r="D11" s="181">
        <f>SUM(D12:D13)</f>
        <v>1180844.3399999999</v>
      </c>
      <c r="E11" s="181"/>
      <c r="F11" s="181"/>
    </row>
    <row r="12" spans="1:6" ht="12.75">
      <c r="A12" s="182" t="s">
        <v>382</v>
      </c>
      <c r="B12" s="183">
        <f>SUM(C12:D12)</f>
        <v>1734999.98</v>
      </c>
      <c r="C12" s="183">
        <v>578333.34</v>
      </c>
      <c r="D12" s="183">
        <v>1156666.64</v>
      </c>
      <c r="E12" s="183"/>
      <c r="F12" s="183"/>
    </row>
    <row r="13" spans="1:6" ht="12.75">
      <c r="A13" s="182" t="s">
        <v>383</v>
      </c>
      <c r="B13" s="183">
        <f>SUM(C13:D13)</f>
        <v>53004.97</v>
      </c>
      <c r="C13" s="183">
        <v>28827.27</v>
      </c>
      <c r="D13" s="183">
        <v>24177.7</v>
      </c>
      <c r="E13" s="183"/>
      <c r="F13" s="183"/>
    </row>
    <row r="14" spans="1:6" ht="12.75">
      <c r="A14" s="186" t="s">
        <v>386</v>
      </c>
      <c r="B14" s="181">
        <f>SUM(B15:B17)</f>
        <v>4825156.41</v>
      </c>
      <c r="C14" s="181">
        <f>SUM(C15:C17)</f>
        <v>1505509.89</v>
      </c>
      <c r="D14" s="181">
        <f>SUM(D15:D17)</f>
        <v>1920005.9</v>
      </c>
      <c r="E14" s="181">
        <f>SUM(E15:E17)</f>
        <v>712934.06</v>
      </c>
      <c r="F14" s="181">
        <f>SUM(F15:F17)</f>
        <v>686706.56</v>
      </c>
    </row>
    <row r="15" spans="1:6" ht="12.75">
      <c r="A15" s="187" t="s">
        <v>387</v>
      </c>
      <c r="B15" s="188">
        <f>SUM(C15:F15)</f>
        <v>4601905.88</v>
      </c>
      <c r="C15" s="188">
        <f>SUM(C12,C9,C6)</f>
        <v>1427739.24</v>
      </c>
      <c r="D15" s="188">
        <f>SUM(D12,D9,D6)</f>
        <v>1829166.64</v>
      </c>
      <c r="E15" s="188">
        <f>SUM(E12,E9,E6)</f>
        <v>672500</v>
      </c>
      <c r="F15" s="188">
        <f>SUM(F12,F9,F6)</f>
        <v>672500</v>
      </c>
    </row>
    <row r="16" spans="1:6" ht="40.5">
      <c r="A16" s="189" t="s">
        <v>388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</row>
    <row r="17" spans="1:6" ht="12.75">
      <c r="A17" s="190" t="s">
        <v>389</v>
      </c>
      <c r="B17" s="188">
        <f>SUM(C17:F17)</f>
        <v>223250.52999999997</v>
      </c>
      <c r="C17" s="188">
        <f>SUM(C13,C10,C7)</f>
        <v>77770.65</v>
      </c>
      <c r="D17" s="188">
        <f>SUM(D13,D10,D7)</f>
        <v>90839.26</v>
      </c>
      <c r="E17" s="188">
        <f>SUM(E13,E10,E7)</f>
        <v>40434.06</v>
      </c>
      <c r="F17" s="188">
        <f>SUM(F13,F10,F7)</f>
        <v>14206.56</v>
      </c>
    </row>
  </sheetData>
  <sheetProtection/>
  <mergeCells count="7">
    <mergeCell ref="C1:F1"/>
    <mergeCell ref="A2:A3"/>
    <mergeCell ref="B2:B3"/>
    <mergeCell ref="C2:C3"/>
    <mergeCell ref="D2:D3"/>
    <mergeCell ref="E2:E3"/>
    <mergeCell ref="F2:F3"/>
  </mergeCells>
  <printOptions horizontalCentered="1"/>
  <pageMargins left="0.5118110236220472" right="0.5118110236220472" top="1.8110236220472442" bottom="1.1023622047244095" header="1.299212598425197" footer="0.5511811023622047"/>
  <pageSetup firstPageNumber="61" useFirstPageNumber="1" horizontalDpi="600" verticalDpi="600" orientation="landscape" paperSize="9" r:id="rId1"/>
  <headerFooter>
    <oddHeader>&amp;L&amp;"Arial,Pogrubiony"BUDŻET GMINY PACZKÓW NA 2009R.
Informacja o przebiegu wykonania za I półrocze.&amp;R&amp;8Zał. nr 16
Zobowiązania z tytułu kredytów</oddHead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PageLayoutView="0" workbookViewId="0" topLeftCell="A1">
      <selection activeCell="B21" sqref="B21"/>
    </sheetView>
  </sheetViews>
  <sheetFormatPr defaultColWidth="8.00390625" defaultRowHeight="12.75"/>
  <cols>
    <col min="1" max="1" width="5.140625" style="3" bestFit="1" customWidth="1"/>
    <col min="2" max="2" width="7.7109375" style="3" bestFit="1" customWidth="1"/>
    <col min="3" max="3" width="84.28125" style="24" customWidth="1"/>
    <col min="4" max="5" width="14.140625" style="89" bestFit="1" customWidth="1"/>
    <col min="6" max="6" width="9.7109375" style="83" bestFit="1" customWidth="1"/>
    <col min="7" max="16384" width="8.00390625" style="3" customWidth="1"/>
  </cols>
  <sheetData>
    <row r="1" spans="1:6" ht="25.5">
      <c r="A1" s="33" t="s">
        <v>32</v>
      </c>
      <c r="B1" s="33" t="s">
        <v>33</v>
      </c>
      <c r="C1" s="52" t="s">
        <v>34</v>
      </c>
      <c r="D1" s="74" t="s">
        <v>182</v>
      </c>
      <c r="E1" s="75" t="s">
        <v>292</v>
      </c>
      <c r="F1" s="76" t="s">
        <v>293</v>
      </c>
    </row>
    <row r="2" spans="1:6" ht="12.75">
      <c r="A2" s="34">
        <v>10</v>
      </c>
      <c r="B2" s="35"/>
      <c r="C2" s="77" t="s">
        <v>35</v>
      </c>
      <c r="D2" s="80">
        <f>SUM(D3)</f>
        <v>201896</v>
      </c>
      <c r="E2" s="84">
        <f>SUM(E3)</f>
        <v>201108.28</v>
      </c>
      <c r="F2" s="81">
        <f>E2/D2</f>
        <v>0.996098387288505</v>
      </c>
    </row>
    <row r="3" spans="1:6" ht="12.75">
      <c r="A3" s="35"/>
      <c r="B3" s="37">
        <v>1095</v>
      </c>
      <c r="C3" s="78" t="s">
        <v>36</v>
      </c>
      <c r="D3" s="85">
        <v>201896</v>
      </c>
      <c r="E3" s="86">
        <v>201108.28</v>
      </c>
      <c r="F3" s="82">
        <f aca="true" t="shared" si="0" ref="F3:F14">E3/D3</f>
        <v>0.996098387288505</v>
      </c>
    </row>
    <row r="4" spans="1:6" ht="12.75">
      <c r="A4" s="39">
        <v>600</v>
      </c>
      <c r="B4" s="35"/>
      <c r="C4" s="77" t="s">
        <v>37</v>
      </c>
      <c r="D4" s="80">
        <f>SUM(D5)</f>
        <v>36200</v>
      </c>
      <c r="E4" s="84">
        <f>SUM(E5)</f>
        <v>36992.69</v>
      </c>
      <c r="F4" s="81">
        <f t="shared" si="0"/>
        <v>1.0218975138121547</v>
      </c>
    </row>
    <row r="5" spans="1:6" ht="12.75">
      <c r="A5" s="35"/>
      <c r="B5" s="40">
        <v>60016</v>
      </c>
      <c r="C5" s="78" t="s">
        <v>38</v>
      </c>
      <c r="D5" s="85">
        <v>36200</v>
      </c>
      <c r="E5" s="86">
        <v>36992.69</v>
      </c>
      <c r="F5" s="82">
        <f t="shared" si="0"/>
        <v>1.0218975138121547</v>
      </c>
    </row>
    <row r="6" spans="1:6" ht="12.75">
      <c r="A6" s="39">
        <v>700</v>
      </c>
      <c r="B6" s="35"/>
      <c r="C6" s="77" t="s">
        <v>39</v>
      </c>
      <c r="D6" s="80">
        <f>SUM(D7)</f>
        <v>2007250</v>
      </c>
      <c r="E6" s="84">
        <f>SUM(E7)</f>
        <v>920872.42</v>
      </c>
      <c r="F6" s="81">
        <f t="shared" si="0"/>
        <v>0.45877315730477025</v>
      </c>
    </row>
    <row r="7" spans="1:6" ht="12.75">
      <c r="A7" s="35"/>
      <c r="B7" s="40">
        <v>70005</v>
      </c>
      <c r="C7" s="78" t="s">
        <v>40</v>
      </c>
      <c r="D7" s="85">
        <v>2007250</v>
      </c>
      <c r="E7" s="86">
        <v>920872.42</v>
      </c>
      <c r="F7" s="82">
        <f t="shared" si="0"/>
        <v>0.45877315730477025</v>
      </c>
    </row>
    <row r="8" spans="1:6" s="70" customFormat="1" ht="12.75">
      <c r="A8" s="68">
        <v>710</v>
      </c>
      <c r="B8" s="69"/>
      <c r="C8" s="77" t="s">
        <v>96</v>
      </c>
      <c r="D8" s="80">
        <f>SUM(D9)</f>
        <v>23650</v>
      </c>
      <c r="E8" s="84">
        <f>SUM(E9)</f>
        <v>9833.38</v>
      </c>
      <c r="F8" s="81">
        <f t="shared" si="0"/>
        <v>0.4157877378435518</v>
      </c>
    </row>
    <row r="9" spans="1:6" ht="12.75">
      <c r="A9" s="35"/>
      <c r="B9" s="40">
        <v>71035</v>
      </c>
      <c r="C9" s="78" t="s">
        <v>99</v>
      </c>
      <c r="D9" s="85">
        <v>23650</v>
      </c>
      <c r="E9" s="86">
        <v>9833.38</v>
      </c>
      <c r="F9" s="82">
        <f t="shared" si="0"/>
        <v>0.4157877378435518</v>
      </c>
    </row>
    <row r="10" spans="1:6" ht="12.75">
      <c r="A10" s="39">
        <v>750</v>
      </c>
      <c r="B10" s="35"/>
      <c r="C10" s="77" t="s">
        <v>42</v>
      </c>
      <c r="D10" s="80">
        <f>SUM(D11:D13)</f>
        <v>118380</v>
      </c>
      <c r="E10" s="84">
        <f>SUM(E11:E13)</f>
        <v>135638.45</v>
      </c>
      <c r="F10" s="81">
        <f t="shared" si="0"/>
        <v>1.1457885622571382</v>
      </c>
    </row>
    <row r="11" spans="1:6" ht="12.75">
      <c r="A11" s="35"/>
      <c r="B11" s="40">
        <v>75011</v>
      </c>
      <c r="C11" s="78" t="s">
        <v>43</v>
      </c>
      <c r="D11" s="85">
        <v>101580</v>
      </c>
      <c r="E11" s="86">
        <v>51402.3</v>
      </c>
      <c r="F11" s="82">
        <f t="shared" si="0"/>
        <v>0.5060277613703485</v>
      </c>
    </row>
    <row r="12" spans="1:6" ht="12.75">
      <c r="A12" s="35"/>
      <c r="B12" s="40">
        <v>75023</v>
      </c>
      <c r="C12" s="78" t="s">
        <v>288</v>
      </c>
      <c r="D12" s="85">
        <v>10000</v>
      </c>
      <c r="E12" s="86">
        <v>10000</v>
      </c>
      <c r="F12" s="82">
        <f t="shared" si="0"/>
        <v>1</v>
      </c>
    </row>
    <row r="13" spans="1:6" ht="12.75">
      <c r="A13" s="35"/>
      <c r="B13" s="40">
        <v>75095</v>
      </c>
      <c r="C13" s="78" t="s">
        <v>36</v>
      </c>
      <c r="D13" s="85">
        <v>6800</v>
      </c>
      <c r="E13" s="86">
        <v>74236.15</v>
      </c>
      <c r="F13" s="82">
        <f t="shared" si="0"/>
        <v>10.91708088235294</v>
      </c>
    </row>
    <row r="14" spans="1:6" ht="12.75">
      <c r="A14" s="39">
        <v>751</v>
      </c>
      <c r="B14" s="35"/>
      <c r="C14" s="77" t="s">
        <v>294</v>
      </c>
      <c r="D14" s="80">
        <f>SUM(D15:D16)</f>
        <v>34585</v>
      </c>
      <c r="E14" s="84">
        <f>SUM(E15:E16)</f>
        <v>33453</v>
      </c>
      <c r="F14" s="81">
        <f t="shared" si="0"/>
        <v>0.9672690472748301</v>
      </c>
    </row>
    <row r="15" spans="1:6" ht="12.75">
      <c r="A15" s="35"/>
      <c r="B15" s="40">
        <v>75101</v>
      </c>
      <c r="C15" s="78" t="s">
        <v>289</v>
      </c>
      <c r="D15" s="85">
        <v>2260</v>
      </c>
      <c r="E15" s="86">
        <v>1128</v>
      </c>
      <c r="F15" s="82">
        <f aca="true" t="shared" si="1" ref="F15:F22">E15/D15</f>
        <v>0.49911504424778763</v>
      </c>
    </row>
    <row r="16" spans="1:6" ht="12.75">
      <c r="A16" s="35"/>
      <c r="B16" s="40">
        <v>75113</v>
      </c>
      <c r="C16" s="78" t="s">
        <v>290</v>
      </c>
      <c r="D16" s="85">
        <v>32325</v>
      </c>
      <c r="E16" s="86">
        <v>32325</v>
      </c>
      <c r="F16" s="82">
        <f t="shared" si="1"/>
        <v>1</v>
      </c>
    </row>
    <row r="17" spans="1:6" ht="12.75">
      <c r="A17" s="39">
        <v>752</v>
      </c>
      <c r="B17" s="35"/>
      <c r="C17" s="77" t="s">
        <v>202</v>
      </c>
      <c r="D17" s="80">
        <f>SUM(D18)</f>
        <v>1000</v>
      </c>
      <c r="E17" s="84">
        <f>SUM(E18)</f>
        <v>0</v>
      </c>
      <c r="F17" s="81">
        <f t="shared" si="1"/>
        <v>0</v>
      </c>
    </row>
    <row r="18" spans="1:6" ht="12.75">
      <c r="A18" s="35"/>
      <c r="B18" s="40">
        <v>75212</v>
      </c>
      <c r="C18" s="78" t="s">
        <v>203</v>
      </c>
      <c r="D18" s="85">
        <v>1000</v>
      </c>
      <c r="E18" s="86">
        <v>0</v>
      </c>
      <c r="F18" s="82">
        <f t="shared" si="1"/>
        <v>0</v>
      </c>
    </row>
    <row r="19" spans="1:6" ht="12.75">
      <c r="A19" s="39">
        <v>754</v>
      </c>
      <c r="B19" s="35"/>
      <c r="C19" s="77" t="s">
        <v>44</v>
      </c>
      <c r="D19" s="80">
        <f>SUM(D20:D21)</f>
        <v>21000</v>
      </c>
      <c r="E19" s="84">
        <f>SUM(E20:E21)</f>
        <v>3936.9</v>
      </c>
      <c r="F19" s="81">
        <f t="shared" si="1"/>
        <v>0.18747142857142857</v>
      </c>
    </row>
    <row r="20" spans="1:6" ht="12.75">
      <c r="A20" s="35"/>
      <c r="B20" s="40">
        <v>75414</v>
      </c>
      <c r="C20" s="78" t="s">
        <v>45</v>
      </c>
      <c r="D20" s="85">
        <v>1000</v>
      </c>
      <c r="E20" s="86">
        <v>0</v>
      </c>
      <c r="F20" s="82">
        <f t="shared" si="1"/>
        <v>0</v>
      </c>
    </row>
    <row r="21" spans="1:6" ht="12.75">
      <c r="A21" s="35"/>
      <c r="B21" s="40">
        <v>75416</v>
      </c>
      <c r="C21" s="78" t="s">
        <v>46</v>
      </c>
      <c r="D21" s="85">
        <v>20000</v>
      </c>
      <c r="E21" s="86">
        <v>3936.9</v>
      </c>
      <c r="F21" s="82">
        <f t="shared" si="1"/>
        <v>0.196845</v>
      </c>
    </row>
    <row r="22" spans="1:6" ht="25.5">
      <c r="A22" s="39">
        <v>756</v>
      </c>
      <c r="B22" s="35"/>
      <c r="C22" s="77" t="s">
        <v>295</v>
      </c>
      <c r="D22" s="80">
        <f>SUM(D23:D24,D25,D26,D27)</f>
        <v>8917353</v>
      </c>
      <c r="E22" s="80">
        <f>SUM(E23:E24,E25,E26,E27)</f>
        <v>4456154.4399999995</v>
      </c>
      <c r="F22" s="81">
        <f t="shared" si="1"/>
        <v>0.49971717391921117</v>
      </c>
    </row>
    <row r="23" spans="1:6" ht="12.75">
      <c r="A23" s="35"/>
      <c r="B23" s="40">
        <v>75601</v>
      </c>
      <c r="C23" s="78" t="s">
        <v>47</v>
      </c>
      <c r="D23" s="85">
        <v>16500</v>
      </c>
      <c r="E23" s="86">
        <v>3466.94</v>
      </c>
      <c r="F23" s="82">
        <f aca="true" t="shared" si="2" ref="F23:F33">E23/D23</f>
        <v>0.21011757575757575</v>
      </c>
    </row>
    <row r="24" spans="1:6" ht="25.5">
      <c r="A24" s="35"/>
      <c r="B24" s="40">
        <v>75615</v>
      </c>
      <c r="C24" s="78" t="s">
        <v>296</v>
      </c>
      <c r="D24" s="85">
        <v>2532873</v>
      </c>
      <c r="E24" s="86">
        <v>1322278.51</v>
      </c>
      <c r="F24" s="82">
        <f t="shared" si="2"/>
        <v>0.5220469048388925</v>
      </c>
    </row>
    <row r="25" spans="1:6" ht="25.5">
      <c r="A25" s="35"/>
      <c r="B25" s="40">
        <v>75616</v>
      </c>
      <c r="C25" s="78" t="s">
        <v>297</v>
      </c>
      <c r="D25" s="85">
        <v>1832030</v>
      </c>
      <c r="E25" s="86">
        <v>1014298.49</v>
      </c>
      <c r="F25" s="82">
        <f t="shared" si="2"/>
        <v>0.5536473147273789</v>
      </c>
    </row>
    <row r="26" spans="1:6" ht="12.75">
      <c r="A26" s="35"/>
      <c r="B26" s="40">
        <v>75618</v>
      </c>
      <c r="C26" s="78" t="s">
        <v>298</v>
      </c>
      <c r="D26" s="85">
        <v>385950</v>
      </c>
      <c r="E26" s="86">
        <v>176375.81</v>
      </c>
      <c r="F26" s="82">
        <f t="shared" si="2"/>
        <v>0.4569913460292784</v>
      </c>
    </row>
    <row r="27" spans="1:6" ht="12.75">
      <c r="A27" s="35"/>
      <c r="B27" s="40">
        <v>75621</v>
      </c>
      <c r="C27" s="78" t="s">
        <v>48</v>
      </c>
      <c r="D27" s="85">
        <v>4150000</v>
      </c>
      <c r="E27" s="86">
        <v>1939734.69</v>
      </c>
      <c r="F27" s="82">
        <f t="shared" si="2"/>
        <v>0.46740594939759034</v>
      </c>
    </row>
    <row r="28" spans="1:6" ht="12.75">
      <c r="A28" s="39">
        <v>758</v>
      </c>
      <c r="B28" s="35"/>
      <c r="C28" s="77" t="s">
        <v>49</v>
      </c>
      <c r="D28" s="80">
        <f>SUM(D29,D30:D32)</f>
        <v>11109126</v>
      </c>
      <c r="E28" s="80">
        <f>SUM(E29,E30:E32)</f>
        <v>6397449.16</v>
      </c>
      <c r="F28" s="81">
        <f t="shared" si="2"/>
        <v>0.5758733099255513</v>
      </c>
    </row>
    <row r="29" spans="1:6" ht="12.75">
      <c r="A29" s="35"/>
      <c r="B29" s="40">
        <v>75801</v>
      </c>
      <c r="C29" s="78" t="s">
        <v>299</v>
      </c>
      <c r="D29" s="85">
        <v>7219687</v>
      </c>
      <c r="E29" s="86">
        <v>4442888</v>
      </c>
      <c r="F29" s="82">
        <f t="shared" si="2"/>
        <v>0.6153851268067438</v>
      </c>
    </row>
    <row r="30" spans="1:6" ht="12.75">
      <c r="A30" s="35"/>
      <c r="B30" s="40">
        <v>75807</v>
      </c>
      <c r="C30" s="78" t="s">
        <v>50</v>
      </c>
      <c r="D30" s="85">
        <v>3823183</v>
      </c>
      <c r="E30" s="86">
        <v>1911594</v>
      </c>
      <c r="F30" s="82">
        <f t="shared" si="2"/>
        <v>0.5000006539053977</v>
      </c>
    </row>
    <row r="31" spans="1:6" ht="12.75">
      <c r="A31" s="35"/>
      <c r="B31" s="40">
        <v>75814</v>
      </c>
      <c r="C31" s="78" t="s">
        <v>192</v>
      </c>
      <c r="D31" s="85">
        <v>56000</v>
      </c>
      <c r="E31" s="86">
        <v>37837.16</v>
      </c>
      <c r="F31" s="82">
        <f t="shared" si="2"/>
        <v>0.6756635714285715</v>
      </c>
    </row>
    <row r="32" spans="1:6" ht="12.75">
      <c r="A32" s="35"/>
      <c r="B32" s="40">
        <v>75831</v>
      </c>
      <c r="C32" s="78" t="s">
        <v>51</v>
      </c>
      <c r="D32" s="85">
        <v>10256</v>
      </c>
      <c r="E32" s="86">
        <v>5130</v>
      </c>
      <c r="F32" s="82">
        <f t="shared" si="2"/>
        <v>0.500195007800312</v>
      </c>
    </row>
    <row r="33" spans="1:6" ht="12.75">
      <c r="A33" s="39">
        <v>801</v>
      </c>
      <c r="B33" s="35"/>
      <c r="C33" s="77" t="s">
        <v>52</v>
      </c>
      <c r="D33" s="80">
        <f>SUM(D34:D37)</f>
        <v>756477</v>
      </c>
      <c r="E33" s="80">
        <f>SUM(E34:E37)</f>
        <v>273606.07</v>
      </c>
      <c r="F33" s="81">
        <f t="shared" si="2"/>
        <v>0.3616845852550706</v>
      </c>
    </row>
    <row r="34" spans="1:6" ht="12.75">
      <c r="A34" s="35"/>
      <c r="B34" s="40">
        <v>80101</v>
      </c>
      <c r="C34" s="78" t="s">
        <v>53</v>
      </c>
      <c r="D34" s="85">
        <v>174576</v>
      </c>
      <c r="E34" s="86">
        <v>80902.62</v>
      </c>
      <c r="F34" s="82">
        <f aca="true" t="shared" si="3" ref="F34:F42">E34/D34</f>
        <v>0.46342349463843824</v>
      </c>
    </row>
    <row r="35" spans="1:6" ht="12.75">
      <c r="A35" s="35"/>
      <c r="B35" s="40">
        <v>80104</v>
      </c>
      <c r="C35" s="78" t="s">
        <v>184</v>
      </c>
      <c r="D35" s="85">
        <v>260000</v>
      </c>
      <c r="E35" s="86">
        <v>159826.76</v>
      </c>
      <c r="F35" s="82">
        <f t="shared" si="3"/>
        <v>0.6147183076923077</v>
      </c>
    </row>
    <row r="36" spans="1:6" ht="12.75">
      <c r="A36" s="35"/>
      <c r="B36" s="40">
        <v>80110</v>
      </c>
      <c r="C36" s="78" t="s">
        <v>54</v>
      </c>
      <c r="D36" s="85">
        <v>30309</v>
      </c>
      <c r="E36" s="86">
        <v>24684.52</v>
      </c>
      <c r="F36" s="82">
        <f t="shared" si="3"/>
        <v>0.8144287175426441</v>
      </c>
    </row>
    <row r="37" spans="1:6" ht="12.75">
      <c r="A37" s="35"/>
      <c r="B37" s="40">
        <v>80195</v>
      </c>
      <c r="C37" s="78" t="s">
        <v>36</v>
      </c>
      <c r="D37" s="85">
        <v>291592</v>
      </c>
      <c r="E37" s="86">
        <v>8192.17</v>
      </c>
      <c r="F37" s="82">
        <f t="shared" si="3"/>
        <v>0.02809463222584982</v>
      </c>
    </row>
    <row r="38" spans="1:6" ht="12.75">
      <c r="A38" s="39">
        <v>851</v>
      </c>
      <c r="B38" s="35"/>
      <c r="C38" s="77" t="s">
        <v>55</v>
      </c>
      <c r="D38" s="80">
        <f>SUM(D39:D40)</f>
        <v>170200</v>
      </c>
      <c r="E38" s="80">
        <f>SUM(E39:E40)</f>
        <v>135240.23</v>
      </c>
      <c r="F38" s="81">
        <f t="shared" si="3"/>
        <v>0.794595945945946</v>
      </c>
    </row>
    <row r="39" spans="1:6" ht="12.75">
      <c r="A39" s="35"/>
      <c r="B39" s="40">
        <v>85154</v>
      </c>
      <c r="C39" s="78" t="s">
        <v>56</v>
      </c>
      <c r="D39" s="85">
        <v>170000</v>
      </c>
      <c r="E39" s="86">
        <v>135240.23</v>
      </c>
      <c r="F39" s="82">
        <f t="shared" si="3"/>
        <v>0.7955307647058825</v>
      </c>
    </row>
    <row r="40" spans="1:6" ht="12.75">
      <c r="A40" s="35"/>
      <c r="B40" s="40">
        <v>85195</v>
      </c>
      <c r="C40" s="78" t="s">
        <v>36</v>
      </c>
      <c r="D40" s="85">
        <v>200</v>
      </c>
      <c r="E40" s="86">
        <v>0</v>
      </c>
      <c r="F40" s="82">
        <f t="shared" si="3"/>
        <v>0</v>
      </c>
    </row>
    <row r="41" spans="1:6" ht="12.75">
      <c r="A41" s="39">
        <v>852</v>
      </c>
      <c r="B41" s="35"/>
      <c r="C41" s="77" t="s">
        <v>57</v>
      </c>
      <c r="D41" s="80">
        <f>SUM(D42,D43,D44:D48)</f>
        <v>4354407.51</v>
      </c>
      <c r="E41" s="80">
        <f>SUM(E42,E43,E44:E48)</f>
        <v>2257723.42</v>
      </c>
      <c r="F41" s="81">
        <f t="shared" si="3"/>
        <v>0.5184915318134752</v>
      </c>
    </row>
    <row r="42" spans="1:6" ht="25.5">
      <c r="A42" s="35"/>
      <c r="B42" s="40">
        <v>85212</v>
      </c>
      <c r="C42" s="78" t="s">
        <v>301</v>
      </c>
      <c r="D42" s="85">
        <v>3226746</v>
      </c>
      <c r="E42" s="86">
        <v>1640016.2</v>
      </c>
      <c r="F42" s="82">
        <f t="shared" si="3"/>
        <v>0.508256987069946</v>
      </c>
    </row>
    <row r="43" spans="1:6" ht="25.5" customHeight="1">
      <c r="A43" s="35"/>
      <c r="B43" s="40">
        <v>85213</v>
      </c>
      <c r="C43" s="78" t="s">
        <v>300</v>
      </c>
      <c r="D43" s="85">
        <v>18000</v>
      </c>
      <c r="E43" s="86">
        <v>9687</v>
      </c>
      <c r="F43" s="82">
        <f>E43/D43</f>
        <v>0.5381666666666667</v>
      </c>
    </row>
    <row r="44" spans="1:6" ht="12.75">
      <c r="A44" s="35"/>
      <c r="B44" s="40">
        <v>85214</v>
      </c>
      <c r="C44" s="78" t="s">
        <v>291</v>
      </c>
      <c r="D44" s="85">
        <v>557500</v>
      </c>
      <c r="E44" s="86">
        <v>369100</v>
      </c>
      <c r="F44" s="82">
        <f>E44/D44</f>
        <v>0.6620627802690583</v>
      </c>
    </row>
    <row r="45" spans="1:6" ht="12.75">
      <c r="A45" s="35"/>
      <c r="B45" s="40">
        <v>85215</v>
      </c>
      <c r="C45" s="78" t="s">
        <v>127</v>
      </c>
      <c r="D45" s="85">
        <v>0</v>
      </c>
      <c r="E45" s="86">
        <v>0</v>
      </c>
      <c r="F45" s="82" t="s">
        <v>180</v>
      </c>
    </row>
    <row r="46" spans="1:6" ht="12.75">
      <c r="A46" s="35"/>
      <c r="B46" s="40">
        <v>85219</v>
      </c>
      <c r="C46" s="78" t="s">
        <v>58</v>
      </c>
      <c r="D46" s="85">
        <v>403443.51</v>
      </c>
      <c r="E46" s="86">
        <v>145122.67</v>
      </c>
      <c r="F46" s="82">
        <f aca="true" t="shared" si="4" ref="F46:F53">E46/D46</f>
        <v>0.35971001243767686</v>
      </c>
    </row>
    <row r="47" spans="1:6" ht="12.75">
      <c r="A47" s="35"/>
      <c r="B47" s="40">
        <v>85228</v>
      </c>
      <c r="C47" s="78" t="s">
        <v>59</v>
      </c>
      <c r="D47" s="85">
        <v>30000</v>
      </c>
      <c r="E47" s="86">
        <v>20273.55</v>
      </c>
      <c r="F47" s="82">
        <f t="shared" si="4"/>
        <v>0.675785</v>
      </c>
    </row>
    <row r="48" spans="1:6" ht="12.75">
      <c r="A48" s="35"/>
      <c r="B48" s="40">
        <v>85295</v>
      </c>
      <c r="C48" s="78" t="s">
        <v>36</v>
      </c>
      <c r="D48" s="85">
        <v>118718</v>
      </c>
      <c r="E48" s="86">
        <v>73524</v>
      </c>
      <c r="F48" s="82">
        <f t="shared" si="4"/>
        <v>0.6193163631462795</v>
      </c>
    </row>
    <row r="49" spans="1:6" s="70" customFormat="1" ht="12.75">
      <c r="A49" s="68">
        <v>854</v>
      </c>
      <c r="B49" s="69"/>
      <c r="C49" s="77" t="s">
        <v>128</v>
      </c>
      <c r="D49" s="80">
        <f>SUM(D50)</f>
        <v>259038</v>
      </c>
      <c r="E49" s="80">
        <f>SUM(E50)</f>
        <v>212263</v>
      </c>
      <c r="F49" s="81">
        <f t="shared" si="4"/>
        <v>0.8194280375852192</v>
      </c>
    </row>
    <row r="50" spans="1:6" ht="12.75">
      <c r="A50" s="35"/>
      <c r="B50" s="40">
        <v>85415</v>
      </c>
      <c r="C50" s="78" t="s">
        <v>129</v>
      </c>
      <c r="D50" s="85">
        <v>259038</v>
      </c>
      <c r="E50" s="86">
        <v>212263</v>
      </c>
      <c r="F50" s="82">
        <f t="shared" si="4"/>
        <v>0.8194280375852192</v>
      </c>
    </row>
    <row r="51" spans="1:6" ht="12.75">
      <c r="A51" s="39">
        <v>900</v>
      </c>
      <c r="B51" s="35"/>
      <c r="C51" s="77" t="s">
        <v>60</v>
      </c>
      <c r="D51" s="80">
        <f>SUM(D52:D53,D54)</f>
        <v>1206177</v>
      </c>
      <c r="E51" s="80">
        <f>SUM(E52:E53,E54)</f>
        <v>3424.94</v>
      </c>
      <c r="F51" s="81">
        <f t="shared" si="4"/>
        <v>0.0028395003386733455</v>
      </c>
    </row>
    <row r="52" spans="1:6" s="2" customFormat="1" ht="12.75">
      <c r="A52" s="71"/>
      <c r="B52" s="35">
        <v>90001</v>
      </c>
      <c r="C52" s="78" t="s">
        <v>131</v>
      </c>
      <c r="D52" s="85">
        <v>1202177</v>
      </c>
      <c r="E52" s="86">
        <v>0</v>
      </c>
      <c r="F52" s="82">
        <f t="shared" si="4"/>
        <v>0</v>
      </c>
    </row>
    <row r="53" spans="1:6" ht="12.75">
      <c r="A53" s="35"/>
      <c r="B53" s="40">
        <v>90020</v>
      </c>
      <c r="C53" s="78" t="s">
        <v>302</v>
      </c>
      <c r="D53" s="85">
        <v>1550</v>
      </c>
      <c r="E53" s="86">
        <v>888.68</v>
      </c>
      <c r="F53" s="82">
        <f t="shared" si="4"/>
        <v>0.5733419354838709</v>
      </c>
    </row>
    <row r="54" spans="1:6" ht="12.75">
      <c r="A54" s="35"/>
      <c r="B54" s="35">
        <v>90095</v>
      </c>
      <c r="C54" s="78" t="s">
        <v>36</v>
      </c>
      <c r="D54" s="87">
        <v>2450</v>
      </c>
      <c r="E54" s="86">
        <v>2536.26</v>
      </c>
      <c r="F54" s="82">
        <f>E54/D54</f>
        <v>1.0352081632653063</v>
      </c>
    </row>
    <row r="55" spans="1:6" s="70" customFormat="1" ht="12.75">
      <c r="A55" s="68">
        <v>926</v>
      </c>
      <c r="B55" s="68"/>
      <c r="C55" s="77" t="s">
        <v>144</v>
      </c>
      <c r="D55" s="88">
        <f>SUM(D56)</f>
        <v>1050</v>
      </c>
      <c r="E55" s="88">
        <f>SUM(E56)</f>
        <v>1050</v>
      </c>
      <c r="F55" s="81">
        <f>E55/D55</f>
        <v>1</v>
      </c>
    </row>
    <row r="56" spans="1:6" ht="12.75">
      <c r="A56" s="35"/>
      <c r="B56" s="35">
        <v>92605</v>
      </c>
      <c r="C56" s="78" t="s">
        <v>146</v>
      </c>
      <c r="D56" s="87">
        <v>1050</v>
      </c>
      <c r="E56" s="86">
        <v>1050</v>
      </c>
      <c r="F56" s="82">
        <f>E56/D56</f>
        <v>1</v>
      </c>
    </row>
    <row r="57" spans="1:6" ht="12.75">
      <c r="A57" s="41"/>
      <c r="B57" s="41"/>
      <c r="C57" s="79" t="s">
        <v>162</v>
      </c>
      <c r="D57" s="80">
        <f>SUM(D55,D51,D49,D41,D38,D33,D28,D22,D19,D17,D14,D10,D8,D6,D4,D2)</f>
        <v>29217789.509999998</v>
      </c>
      <c r="E57" s="80">
        <f>SUM(E55,E51,E49,E41,E38,E33,E28,E22,E19,E17,E14,E10,E8,E6,E4,E2)</f>
        <v>15078746.379999999</v>
      </c>
      <c r="F57" s="81">
        <f>E57/D57</f>
        <v>0.5160810120436794</v>
      </c>
    </row>
  </sheetData>
  <sheetProtection/>
  <printOptions/>
  <pageMargins left="0.6299212598425197" right="0.4724409448818898" top="0.984251968503937" bottom="0.984251968503937" header="0.5118110236220472" footer="0.5118110236220472"/>
  <pageSetup firstPageNumber="17" useFirstPageNumber="1" horizontalDpi="600" verticalDpi="600" orientation="landscape" paperSize="9" r:id="rId1"/>
  <headerFooter alignWithMargins="0">
    <oddHeader>&amp;L&amp;"Arial,Pogrubiony"BUDŻET GMINY PACZKÓW NA 2009.
Informacja o przebiegu wykonania za I półrocze.&amp;R&amp;8Zał. nr 2
Dochody wykonane wg
działów i rozdziałów klasyfikacji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8"/>
  <sheetViews>
    <sheetView showGridLines="0" zoomScale="120" zoomScaleNormal="120" zoomScalePageLayoutView="0" workbookViewId="0" topLeftCell="A166">
      <selection activeCell="A175" sqref="A175:G178"/>
    </sheetView>
  </sheetViews>
  <sheetFormatPr defaultColWidth="8.00390625" defaultRowHeight="12.75"/>
  <cols>
    <col min="1" max="1" width="5.140625" style="90" bestFit="1" customWidth="1"/>
    <col min="2" max="2" width="7.7109375" style="90" bestFit="1" customWidth="1"/>
    <col min="3" max="3" width="8.00390625" style="90" bestFit="1" customWidth="1"/>
    <col min="4" max="4" width="68.140625" style="24" bestFit="1" customWidth="1"/>
    <col min="5" max="5" width="14.28125" style="4" bestFit="1" customWidth="1"/>
    <col min="6" max="6" width="13.421875" style="67" bestFit="1" customWidth="1"/>
    <col min="7" max="7" width="9.7109375" style="97" customWidth="1"/>
    <col min="8" max="16384" width="8.00390625" style="3" customWidth="1"/>
  </cols>
  <sheetData>
    <row r="1" spans="1:7" s="6" customFormat="1" ht="25.5">
      <c r="A1" s="33" t="s">
        <v>32</v>
      </c>
      <c r="B1" s="33" t="s">
        <v>33</v>
      </c>
      <c r="C1" s="33" t="s">
        <v>61</v>
      </c>
      <c r="D1" s="33" t="s">
        <v>34</v>
      </c>
      <c r="E1" s="74" t="s">
        <v>182</v>
      </c>
      <c r="F1" s="75" t="s">
        <v>292</v>
      </c>
      <c r="G1" s="76" t="s">
        <v>293</v>
      </c>
    </row>
    <row r="2" spans="1:7" ht="12.75">
      <c r="A2" s="55">
        <v>10</v>
      </c>
      <c r="B2" s="45"/>
      <c r="C2" s="45"/>
      <c r="D2" s="36" t="s">
        <v>35</v>
      </c>
      <c r="E2" s="65">
        <v>201896</v>
      </c>
      <c r="F2" s="73">
        <f>SUM(F3)</f>
        <v>201108.28</v>
      </c>
      <c r="G2" s="95">
        <f>F2/E2</f>
        <v>0.996098387288505</v>
      </c>
    </row>
    <row r="3" spans="1:7" ht="12.75">
      <c r="A3" s="45"/>
      <c r="B3" s="56">
        <v>1095</v>
      </c>
      <c r="C3" s="45"/>
      <c r="D3" s="38" t="s">
        <v>36</v>
      </c>
      <c r="E3" s="66">
        <v>201896</v>
      </c>
      <c r="F3" s="72">
        <f>SUM(F4)</f>
        <v>201108.28</v>
      </c>
      <c r="G3" s="96">
        <f>F3/E3</f>
        <v>0.996098387288505</v>
      </c>
    </row>
    <row r="4" spans="1:7" ht="12.75">
      <c r="A4" s="45"/>
      <c r="B4" s="45"/>
      <c r="C4" s="45"/>
      <c r="D4" s="38" t="s">
        <v>214</v>
      </c>
      <c r="E4" s="66">
        <v>201896</v>
      </c>
      <c r="F4" s="72">
        <f>SUM(F5,F8)</f>
        <v>201108.28</v>
      </c>
      <c r="G4" s="96">
        <f>F4/E4</f>
        <v>0.996098387288505</v>
      </c>
    </row>
    <row r="5" spans="1:7" ht="12.75">
      <c r="A5" s="45"/>
      <c r="B5" s="45"/>
      <c r="C5" s="91">
        <v>750</v>
      </c>
      <c r="D5" s="38" t="s">
        <v>215</v>
      </c>
      <c r="E5" s="66">
        <v>785</v>
      </c>
      <c r="F5" s="72">
        <v>0</v>
      </c>
      <c r="G5" s="96">
        <f>F5/E5</f>
        <v>0</v>
      </c>
    </row>
    <row r="6" spans="1:7" ht="12.75">
      <c r="A6" s="45"/>
      <c r="B6" s="45"/>
      <c r="C6" s="45"/>
      <c r="D6" s="38" t="s">
        <v>216</v>
      </c>
      <c r="E6" s="53"/>
      <c r="F6" s="72"/>
      <c r="G6" s="96"/>
    </row>
    <row r="7" spans="1:7" ht="12.75">
      <c r="A7" s="48"/>
      <c r="B7" s="48"/>
      <c r="C7" s="48"/>
      <c r="D7" s="38" t="s">
        <v>217</v>
      </c>
      <c r="E7" s="54"/>
      <c r="F7" s="72"/>
      <c r="G7" s="96"/>
    </row>
    <row r="8" spans="1:7" ht="12.75">
      <c r="A8" s="45"/>
      <c r="B8" s="45"/>
      <c r="C8" s="47">
        <v>2010</v>
      </c>
      <c r="D8" s="38" t="s">
        <v>303</v>
      </c>
      <c r="E8" s="66">
        <v>201111</v>
      </c>
      <c r="F8" s="72">
        <v>201108.28</v>
      </c>
      <c r="G8" s="96">
        <f>F8/E8</f>
        <v>0.9999864751306492</v>
      </c>
    </row>
    <row r="9" spans="1:7" ht="12.75">
      <c r="A9" s="45"/>
      <c r="B9" s="45"/>
      <c r="C9" s="45"/>
      <c r="D9" s="38" t="s">
        <v>304</v>
      </c>
      <c r="E9" s="53"/>
      <c r="F9" s="72"/>
      <c r="G9" s="96"/>
    </row>
    <row r="10" spans="1:7" ht="12.75">
      <c r="A10" s="48"/>
      <c r="B10" s="48"/>
      <c r="C10" s="48"/>
      <c r="D10" s="38" t="s">
        <v>305</v>
      </c>
      <c r="E10" s="54"/>
      <c r="F10" s="72"/>
      <c r="G10" s="96"/>
    </row>
    <row r="11" spans="1:7" ht="12.75">
      <c r="A11" s="44">
        <v>600</v>
      </c>
      <c r="B11" s="45"/>
      <c r="C11" s="45"/>
      <c r="D11" s="36" t="s">
        <v>37</v>
      </c>
      <c r="E11" s="65">
        <v>36200</v>
      </c>
      <c r="F11" s="73">
        <f>SUM(F12)</f>
        <v>36992.69</v>
      </c>
      <c r="G11" s="95">
        <f>F11/E11</f>
        <v>1.0218975138121547</v>
      </c>
    </row>
    <row r="12" spans="1:7" ht="12.75">
      <c r="A12" s="45"/>
      <c r="B12" s="46">
        <v>60016</v>
      </c>
      <c r="C12" s="45"/>
      <c r="D12" s="38" t="s">
        <v>38</v>
      </c>
      <c r="E12" s="66">
        <v>36200</v>
      </c>
      <c r="F12" s="72">
        <f>SUM(F13)</f>
        <v>36992.69</v>
      </c>
      <c r="G12" s="96">
        <f>F12/E12</f>
        <v>1.0218975138121547</v>
      </c>
    </row>
    <row r="13" spans="1:7" ht="12.75">
      <c r="A13" s="45"/>
      <c r="B13" s="45"/>
      <c r="C13" s="45"/>
      <c r="D13" s="38" t="s">
        <v>214</v>
      </c>
      <c r="E13" s="66">
        <v>36200</v>
      </c>
      <c r="F13" s="72">
        <f>SUM(F14,F16)</f>
        <v>36992.69</v>
      </c>
      <c r="G13" s="96">
        <f>F13/E13</f>
        <v>1.0218975138121547</v>
      </c>
    </row>
    <row r="14" spans="1:7" ht="12.75">
      <c r="A14" s="45"/>
      <c r="B14" s="45"/>
      <c r="C14" s="91">
        <v>580</v>
      </c>
      <c r="D14" s="38" t="s">
        <v>306</v>
      </c>
      <c r="E14" s="66">
        <v>32000</v>
      </c>
      <c r="F14" s="72">
        <v>32000</v>
      </c>
      <c r="G14" s="96">
        <f>F14/E14</f>
        <v>1</v>
      </c>
    </row>
    <row r="15" spans="1:7" ht="12.75">
      <c r="A15" s="45"/>
      <c r="B15" s="45"/>
      <c r="C15" s="45"/>
      <c r="D15" s="38" t="s">
        <v>307</v>
      </c>
      <c r="E15" s="53"/>
      <c r="F15" s="72"/>
      <c r="G15" s="96"/>
    </row>
    <row r="16" spans="1:7" ht="12.75">
      <c r="A16" s="45"/>
      <c r="B16" s="45"/>
      <c r="C16" s="91">
        <v>690</v>
      </c>
      <c r="D16" s="38" t="s">
        <v>62</v>
      </c>
      <c r="E16" s="66">
        <v>4200</v>
      </c>
      <c r="F16" s="72">
        <v>4992.69</v>
      </c>
      <c r="G16" s="96">
        <f>F16/E16</f>
        <v>1.1887357142857142</v>
      </c>
    </row>
    <row r="17" spans="1:7" ht="12.75">
      <c r="A17" s="44">
        <v>700</v>
      </c>
      <c r="B17" s="45"/>
      <c r="C17" s="45"/>
      <c r="D17" s="36" t="s">
        <v>39</v>
      </c>
      <c r="E17" s="65">
        <v>2007250</v>
      </c>
      <c r="F17" s="73">
        <f>SUM(F18)</f>
        <v>920872.42</v>
      </c>
      <c r="G17" s="95">
        <f>F17/E17</f>
        <v>0.45877315730477025</v>
      </c>
    </row>
    <row r="18" spans="1:7" ht="12.75">
      <c r="A18" s="45"/>
      <c r="B18" s="46">
        <v>70005</v>
      </c>
      <c r="C18" s="45"/>
      <c r="D18" s="38" t="s">
        <v>40</v>
      </c>
      <c r="E18" s="66">
        <v>2007250</v>
      </c>
      <c r="F18" s="72">
        <f>SUM(F19,F30)</f>
        <v>920872.42</v>
      </c>
      <c r="G18" s="96">
        <f>F18/E18</f>
        <v>0.45877315730477025</v>
      </c>
    </row>
    <row r="19" spans="1:7" ht="12.75">
      <c r="A19" s="45"/>
      <c r="B19" s="45"/>
      <c r="C19" s="45"/>
      <c r="D19" s="38" t="s">
        <v>214</v>
      </c>
      <c r="E19" s="66">
        <v>1270450</v>
      </c>
      <c r="F19" s="72">
        <f>SUM(F20,F22,F24,F27,F28,F29)</f>
        <v>504994.27</v>
      </c>
      <c r="G19" s="96">
        <f>F19/E19</f>
        <v>0.3974924396867252</v>
      </c>
    </row>
    <row r="20" spans="1:7" ht="12.75">
      <c r="A20" s="45"/>
      <c r="B20" s="45"/>
      <c r="C20" s="91">
        <v>470</v>
      </c>
      <c r="D20" s="38" t="s">
        <v>218</v>
      </c>
      <c r="E20" s="66">
        <v>120000</v>
      </c>
      <c r="F20" s="72">
        <v>97414.22</v>
      </c>
      <c r="G20" s="96">
        <f>F20/E20</f>
        <v>0.8117851666666667</v>
      </c>
    </row>
    <row r="21" spans="1:7" ht="12.75">
      <c r="A21" s="45"/>
      <c r="B21" s="45"/>
      <c r="C21" s="45"/>
      <c r="D21" s="38" t="s">
        <v>219</v>
      </c>
      <c r="E21" s="53"/>
      <c r="F21" s="72"/>
      <c r="G21" s="96"/>
    </row>
    <row r="22" spans="1:7" ht="12.75">
      <c r="A22" s="45"/>
      <c r="B22" s="45"/>
      <c r="C22" s="91">
        <v>490</v>
      </c>
      <c r="D22" s="38" t="s">
        <v>220</v>
      </c>
      <c r="E22" s="66">
        <v>2100</v>
      </c>
      <c r="F22" s="72">
        <v>933.32</v>
      </c>
      <c r="G22" s="96">
        <f>F22/E22</f>
        <v>0.44443809523809524</v>
      </c>
    </row>
    <row r="23" spans="1:7" ht="12.75">
      <c r="A23" s="45"/>
      <c r="B23" s="45"/>
      <c r="C23" s="45"/>
      <c r="D23" s="38" t="s">
        <v>221</v>
      </c>
      <c r="E23" s="53"/>
      <c r="F23" s="72"/>
      <c r="G23" s="96"/>
    </row>
    <row r="24" spans="1:7" ht="12.75">
      <c r="A24" s="45"/>
      <c r="B24" s="45"/>
      <c r="C24" s="91">
        <v>750</v>
      </c>
      <c r="D24" s="38" t="s">
        <v>215</v>
      </c>
      <c r="E24" s="66">
        <v>1120150</v>
      </c>
      <c r="F24" s="72">
        <v>391337.12</v>
      </c>
      <c r="G24" s="96">
        <f>F24/E24</f>
        <v>0.34936135339017094</v>
      </c>
    </row>
    <row r="25" spans="1:7" ht="12.75">
      <c r="A25" s="45"/>
      <c r="B25" s="45"/>
      <c r="C25" s="45"/>
      <c r="D25" s="38" t="s">
        <v>216</v>
      </c>
      <c r="E25" s="53"/>
      <c r="F25" s="72"/>
      <c r="G25" s="96"/>
    </row>
    <row r="26" spans="1:7" ht="12.75">
      <c r="A26" s="48"/>
      <c r="B26" s="48"/>
      <c r="C26" s="48"/>
      <c r="D26" s="38" t="s">
        <v>217</v>
      </c>
      <c r="E26" s="54"/>
      <c r="F26" s="72"/>
      <c r="G26" s="96"/>
    </row>
    <row r="27" spans="1:7" ht="12.75">
      <c r="A27" s="45"/>
      <c r="B27" s="45"/>
      <c r="C27" s="91">
        <v>830</v>
      </c>
      <c r="D27" s="38" t="s">
        <v>63</v>
      </c>
      <c r="E27" s="66">
        <v>21000</v>
      </c>
      <c r="F27" s="72">
        <v>11486.8</v>
      </c>
      <c r="G27" s="96">
        <f>F27/E27</f>
        <v>0.5469904761904761</v>
      </c>
    </row>
    <row r="28" spans="1:7" ht="12.75">
      <c r="A28" s="45"/>
      <c r="B28" s="45"/>
      <c r="C28" s="91">
        <v>920</v>
      </c>
      <c r="D28" s="38" t="s">
        <v>64</v>
      </c>
      <c r="E28" s="66">
        <v>5000</v>
      </c>
      <c r="F28" s="72">
        <v>1363.41</v>
      </c>
      <c r="G28" s="96">
        <f>F28/E28</f>
        <v>0.27268200000000004</v>
      </c>
    </row>
    <row r="29" spans="1:7" ht="12.75">
      <c r="A29" s="45"/>
      <c r="B29" s="45"/>
      <c r="C29" s="91">
        <v>970</v>
      </c>
      <c r="D29" s="38" t="s">
        <v>78</v>
      </c>
      <c r="E29" s="66">
        <v>2200</v>
      </c>
      <c r="F29" s="72">
        <v>2459.4</v>
      </c>
      <c r="G29" s="96">
        <f>F29/E29</f>
        <v>1.117909090909091</v>
      </c>
    </row>
    <row r="30" spans="1:7" ht="12.75">
      <c r="A30" s="45"/>
      <c r="B30" s="45"/>
      <c r="C30" s="45"/>
      <c r="D30" s="38" t="s">
        <v>222</v>
      </c>
      <c r="E30" s="66">
        <v>736800</v>
      </c>
      <c r="F30" s="72">
        <f>SUM(F31,F33)</f>
        <v>415878.15</v>
      </c>
      <c r="G30" s="96">
        <f>F30/E30</f>
        <v>0.5644383143322476</v>
      </c>
    </row>
    <row r="31" spans="1:7" ht="12.75">
      <c r="A31" s="45"/>
      <c r="B31" s="45"/>
      <c r="C31" s="91">
        <v>760</v>
      </c>
      <c r="D31" s="38" t="s">
        <v>223</v>
      </c>
      <c r="E31" s="66">
        <v>4800</v>
      </c>
      <c r="F31" s="72">
        <v>658.2</v>
      </c>
      <c r="G31" s="96">
        <f>F31/E31</f>
        <v>0.137125</v>
      </c>
    </row>
    <row r="32" spans="1:7" ht="12.75">
      <c r="A32" s="45"/>
      <c r="B32" s="45"/>
      <c r="C32" s="45"/>
      <c r="D32" s="38" t="s">
        <v>224</v>
      </c>
      <c r="E32" s="53"/>
      <c r="F32" s="72"/>
      <c r="G32" s="96"/>
    </row>
    <row r="33" spans="1:7" ht="12.75">
      <c r="A33" s="45"/>
      <c r="B33" s="45"/>
      <c r="C33" s="91">
        <v>770</v>
      </c>
      <c r="D33" s="38" t="s">
        <v>308</v>
      </c>
      <c r="E33" s="66">
        <v>732000</v>
      </c>
      <c r="F33" s="72">
        <v>415219.95</v>
      </c>
      <c r="G33" s="96">
        <f>F33/E33</f>
        <v>0.567240368852459</v>
      </c>
    </row>
    <row r="34" spans="1:7" ht="12.75">
      <c r="A34" s="45"/>
      <c r="B34" s="45"/>
      <c r="C34" s="45"/>
      <c r="D34" s="38" t="s">
        <v>309</v>
      </c>
      <c r="E34" s="53"/>
      <c r="F34" s="72"/>
      <c r="G34" s="96"/>
    </row>
    <row r="35" spans="1:7" ht="12.75">
      <c r="A35" s="44">
        <v>710</v>
      </c>
      <c r="B35" s="45"/>
      <c r="C35" s="45"/>
      <c r="D35" s="36" t="s">
        <v>96</v>
      </c>
      <c r="E35" s="65">
        <v>23650</v>
      </c>
      <c r="F35" s="73">
        <v>9833.38</v>
      </c>
      <c r="G35" s="95">
        <f>F35/E35</f>
        <v>0.4157877378435518</v>
      </c>
    </row>
    <row r="36" spans="1:7" ht="12.75">
      <c r="A36" s="45"/>
      <c r="B36" s="46">
        <v>71035</v>
      </c>
      <c r="C36" s="45"/>
      <c r="D36" s="38" t="s">
        <v>99</v>
      </c>
      <c r="E36" s="66">
        <v>23650</v>
      </c>
      <c r="F36" s="72">
        <v>9833.38</v>
      </c>
      <c r="G36" s="96">
        <f>F36/E36</f>
        <v>0.4157877378435518</v>
      </c>
    </row>
    <row r="37" spans="1:7" ht="12.75">
      <c r="A37" s="45"/>
      <c r="B37" s="45"/>
      <c r="C37" s="45"/>
      <c r="D37" s="38" t="s">
        <v>214</v>
      </c>
      <c r="E37" s="66">
        <v>23650</v>
      </c>
      <c r="F37" s="72">
        <v>9833.38</v>
      </c>
      <c r="G37" s="96">
        <f>F37/E37</f>
        <v>0.4157877378435518</v>
      </c>
    </row>
    <row r="38" spans="1:7" ht="12.75">
      <c r="A38" s="45"/>
      <c r="B38" s="45"/>
      <c r="C38" s="91">
        <v>750</v>
      </c>
      <c r="D38" s="38" t="s">
        <v>215</v>
      </c>
      <c r="E38" s="66">
        <v>23650</v>
      </c>
      <c r="F38" s="72">
        <v>9833.38</v>
      </c>
      <c r="G38" s="96">
        <f>F38/E38</f>
        <v>0.4157877378435518</v>
      </c>
    </row>
    <row r="39" spans="1:7" ht="12.75">
      <c r="A39" s="45"/>
      <c r="B39" s="45"/>
      <c r="C39" s="45"/>
      <c r="D39" s="38" t="s">
        <v>216</v>
      </c>
      <c r="E39" s="53"/>
      <c r="F39" s="72"/>
      <c r="G39" s="96"/>
    </row>
    <row r="40" spans="1:7" ht="12.75">
      <c r="A40" s="48"/>
      <c r="B40" s="48"/>
      <c r="C40" s="48"/>
      <c r="D40" s="38" t="s">
        <v>217</v>
      </c>
      <c r="E40" s="54"/>
      <c r="F40" s="72"/>
      <c r="G40" s="96"/>
    </row>
    <row r="41" spans="1:7" ht="12.75">
      <c r="A41" s="44">
        <v>750</v>
      </c>
      <c r="B41" s="45"/>
      <c r="C41" s="45"/>
      <c r="D41" s="36" t="s">
        <v>42</v>
      </c>
      <c r="E41" s="65">
        <v>118380</v>
      </c>
      <c r="F41" s="73">
        <f>SUM(F42,F48,F55)</f>
        <v>135638.45</v>
      </c>
      <c r="G41" s="95">
        <f>F41/E41</f>
        <v>1.1457885622571382</v>
      </c>
    </row>
    <row r="42" spans="1:7" ht="12.75">
      <c r="A42" s="45"/>
      <c r="B42" s="46">
        <v>75011</v>
      </c>
      <c r="C42" s="45"/>
      <c r="D42" s="38" t="s">
        <v>43</v>
      </c>
      <c r="E42" s="66">
        <v>101580</v>
      </c>
      <c r="F42" s="72">
        <f>SUM(F43)</f>
        <v>51402.3</v>
      </c>
      <c r="G42" s="96">
        <f>F42/E42</f>
        <v>0.5060277613703485</v>
      </c>
    </row>
    <row r="43" spans="1:7" ht="12.75">
      <c r="A43" s="45"/>
      <c r="B43" s="45"/>
      <c r="C43" s="45"/>
      <c r="D43" s="38" t="s">
        <v>214</v>
      </c>
      <c r="E43" s="66">
        <v>101580</v>
      </c>
      <c r="F43" s="72">
        <f>SUM(F44:F45)</f>
        <v>51402.3</v>
      </c>
      <c r="G43" s="96">
        <f>F43/E43</f>
        <v>0.5060277613703485</v>
      </c>
    </row>
    <row r="44" spans="1:7" ht="12.75">
      <c r="A44" s="45"/>
      <c r="B44" s="45"/>
      <c r="C44" s="92" t="s">
        <v>322</v>
      </c>
      <c r="D44" s="38" t="s">
        <v>78</v>
      </c>
      <c r="E44" s="66">
        <v>0</v>
      </c>
      <c r="F44" s="72">
        <v>612.3</v>
      </c>
      <c r="G44" s="96" t="s">
        <v>180</v>
      </c>
    </row>
    <row r="45" spans="1:7" ht="12.75">
      <c r="A45" s="45"/>
      <c r="B45" s="45"/>
      <c r="C45" s="47">
        <v>2010</v>
      </c>
      <c r="D45" s="38" t="s">
        <v>303</v>
      </c>
      <c r="E45" s="66">
        <v>101580</v>
      </c>
      <c r="F45" s="72">
        <v>50790</v>
      </c>
      <c r="G45" s="96">
        <f>F45/E45</f>
        <v>0.5</v>
      </c>
    </row>
    <row r="46" spans="1:7" ht="12.75">
      <c r="A46" s="45"/>
      <c r="B46" s="45"/>
      <c r="C46" s="45"/>
      <c r="D46" s="38" t="s">
        <v>304</v>
      </c>
      <c r="E46" s="53"/>
      <c r="F46" s="72"/>
      <c r="G46" s="96"/>
    </row>
    <row r="47" spans="1:7" ht="12.75">
      <c r="A47" s="48"/>
      <c r="B47" s="48"/>
      <c r="C47" s="48"/>
      <c r="D47" s="38" t="s">
        <v>305</v>
      </c>
      <c r="E47" s="54"/>
      <c r="F47" s="72"/>
      <c r="G47" s="96"/>
    </row>
    <row r="48" spans="1:7" ht="12.75">
      <c r="A48" s="45"/>
      <c r="B48" s="46">
        <v>75023</v>
      </c>
      <c r="C48" s="45"/>
      <c r="D48" s="38" t="s">
        <v>104</v>
      </c>
      <c r="E48" s="66">
        <v>10000</v>
      </c>
      <c r="F48" s="72">
        <f>SUM(F49)</f>
        <v>10000</v>
      </c>
      <c r="G48" s="96">
        <f>F48/E48</f>
        <v>1</v>
      </c>
    </row>
    <row r="49" spans="1:7" ht="12.75">
      <c r="A49" s="45"/>
      <c r="B49" s="45"/>
      <c r="C49" s="45"/>
      <c r="D49" s="38" t="s">
        <v>214</v>
      </c>
      <c r="E49" s="66">
        <v>10000</v>
      </c>
      <c r="F49" s="72">
        <f>SUM(F50:F51,F54)</f>
        <v>10000</v>
      </c>
      <c r="G49" s="96">
        <f>F49/E49</f>
        <v>1</v>
      </c>
    </row>
    <row r="50" spans="1:7" ht="12.75">
      <c r="A50" s="45"/>
      <c r="B50" s="45"/>
      <c r="C50" s="92" t="s">
        <v>267</v>
      </c>
      <c r="D50" s="38" t="s">
        <v>185</v>
      </c>
      <c r="E50" s="66">
        <v>0</v>
      </c>
      <c r="F50" s="72">
        <v>0</v>
      </c>
      <c r="G50" s="96" t="s">
        <v>180</v>
      </c>
    </row>
    <row r="51" spans="1:7" ht="12.75">
      <c r="A51" s="45"/>
      <c r="B51" s="45"/>
      <c r="C51" s="91">
        <v>750</v>
      </c>
      <c r="D51" s="38" t="s">
        <v>215</v>
      </c>
      <c r="E51" s="66">
        <v>10000</v>
      </c>
      <c r="F51" s="72">
        <v>10000</v>
      </c>
      <c r="G51" s="96">
        <f>F51/E51</f>
        <v>1</v>
      </c>
    </row>
    <row r="52" spans="1:7" ht="12.75">
      <c r="A52" s="45"/>
      <c r="B52" s="45"/>
      <c r="C52" s="45"/>
      <c r="D52" s="38" t="s">
        <v>216</v>
      </c>
      <c r="E52" s="53"/>
      <c r="F52" s="72"/>
      <c r="G52" s="96"/>
    </row>
    <row r="53" spans="1:7" ht="12.75">
      <c r="A53" s="48"/>
      <c r="B53" s="48"/>
      <c r="C53" s="48"/>
      <c r="D53" s="38" t="s">
        <v>217</v>
      </c>
      <c r="E53" s="54"/>
      <c r="F53" s="72"/>
      <c r="G53" s="96"/>
    </row>
    <row r="54" spans="1:7" ht="12.75">
      <c r="A54" s="48"/>
      <c r="B54" s="48"/>
      <c r="C54" s="93" t="s">
        <v>323</v>
      </c>
      <c r="D54" s="38" t="s">
        <v>268</v>
      </c>
      <c r="E54" s="54">
        <v>0</v>
      </c>
      <c r="F54" s="72">
        <v>0</v>
      </c>
      <c r="G54" s="96" t="s">
        <v>180</v>
      </c>
    </row>
    <row r="55" spans="1:7" ht="12.75">
      <c r="A55" s="45"/>
      <c r="B55" s="46">
        <v>75095</v>
      </c>
      <c r="C55" s="45"/>
      <c r="D55" s="38" t="s">
        <v>36</v>
      </c>
      <c r="E55" s="66">
        <v>6800</v>
      </c>
      <c r="F55" s="72">
        <f>SUM(F56)</f>
        <v>74236.15</v>
      </c>
      <c r="G55" s="96">
        <f>F55/E55</f>
        <v>10.91708088235294</v>
      </c>
    </row>
    <row r="56" spans="1:7" ht="12.75">
      <c r="A56" s="45"/>
      <c r="B56" s="45"/>
      <c r="C56" s="45"/>
      <c r="D56" s="38" t="s">
        <v>214</v>
      </c>
      <c r="E56" s="66">
        <v>6800</v>
      </c>
      <c r="F56" s="72">
        <f>SUM(F57)</f>
        <v>74236.15</v>
      </c>
      <c r="G56" s="96">
        <f>F56/E56</f>
        <v>10.91708088235294</v>
      </c>
    </row>
    <row r="57" spans="1:7" ht="12.75">
      <c r="A57" s="45"/>
      <c r="B57" s="45"/>
      <c r="C57" s="91">
        <v>970</v>
      </c>
      <c r="D57" s="38" t="s">
        <v>78</v>
      </c>
      <c r="E57" s="66">
        <v>6800</v>
      </c>
      <c r="F57" s="72">
        <v>74236.15</v>
      </c>
      <c r="G57" s="96">
        <f>F57/E57</f>
        <v>10.91708088235294</v>
      </c>
    </row>
    <row r="58" spans="1:7" ht="12.75">
      <c r="A58" s="44">
        <v>751</v>
      </c>
      <c r="B58" s="45"/>
      <c r="C58" s="45"/>
      <c r="D58" s="36" t="s">
        <v>289</v>
      </c>
      <c r="E58" s="65">
        <v>34585</v>
      </c>
      <c r="F58" s="73">
        <f>SUM(F60,F65)</f>
        <v>33453</v>
      </c>
      <c r="G58" s="95">
        <f>F58/E58</f>
        <v>0.9672690472748301</v>
      </c>
    </row>
    <row r="59" spans="1:7" ht="12.75">
      <c r="A59" s="45"/>
      <c r="B59" s="45"/>
      <c r="C59" s="45"/>
      <c r="D59" s="36" t="s">
        <v>310</v>
      </c>
      <c r="E59" s="53"/>
      <c r="F59" s="72"/>
      <c r="G59" s="96"/>
    </row>
    <row r="60" spans="1:7" ht="12.75">
      <c r="A60" s="45"/>
      <c r="B60" s="46">
        <v>75101</v>
      </c>
      <c r="C60" s="45"/>
      <c r="D60" s="38" t="s">
        <v>183</v>
      </c>
      <c r="E60" s="66">
        <v>2260</v>
      </c>
      <c r="F60" s="72">
        <v>1128</v>
      </c>
      <c r="G60" s="96">
        <f>F60/E60</f>
        <v>0.49911504424778763</v>
      </c>
    </row>
    <row r="61" spans="1:7" ht="12.75">
      <c r="A61" s="45"/>
      <c r="B61" s="45"/>
      <c r="C61" s="45"/>
      <c r="D61" s="38" t="s">
        <v>214</v>
      </c>
      <c r="E61" s="66">
        <v>2260</v>
      </c>
      <c r="F61" s="72">
        <v>1128</v>
      </c>
      <c r="G61" s="96">
        <f>F61/E61</f>
        <v>0.49911504424778763</v>
      </c>
    </row>
    <row r="62" spans="1:7" ht="12.75">
      <c r="A62" s="45"/>
      <c r="B62" s="45"/>
      <c r="C62" s="47">
        <v>2010</v>
      </c>
      <c r="D62" s="38" t="s">
        <v>303</v>
      </c>
      <c r="E62" s="66">
        <v>2260</v>
      </c>
      <c r="F62" s="72">
        <v>1128</v>
      </c>
      <c r="G62" s="96">
        <f>F62/E62</f>
        <v>0.49911504424778763</v>
      </c>
    </row>
    <row r="63" spans="1:7" ht="12.75">
      <c r="A63" s="45"/>
      <c r="B63" s="45"/>
      <c r="C63" s="45"/>
      <c r="D63" s="38" t="s">
        <v>304</v>
      </c>
      <c r="E63" s="53"/>
      <c r="F63" s="72"/>
      <c r="G63" s="96"/>
    </row>
    <row r="64" spans="1:7" ht="12.75">
      <c r="A64" s="48"/>
      <c r="B64" s="48"/>
      <c r="C64" s="48"/>
      <c r="D64" s="38" t="s">
        <v>305</v>
      </c>
      <c r="E64" s="54"/>
      <c r="F64" s="72"/>
      <c r="G64" s="96"/>
    </row>
    <row r="65" spans="1:7" ht="12.75">
      <c r="A65" s="45"/>
      <c r="B65" s="46">
        <v>75113</v>
      </c>
      <c r="C65" s="45"/>
      <c r="D65" s="38" t="s">
        <v>290</v>
      </c>
      <c r="E65" s="66">
        <v>32325</v>
      </c>
      <c r="F65" s="72">
        <f>SUM(F66)</f>
        <v>32325</v>
      </c>
      <c r="G65" s="96">
        <f>F65/E65</f>
        <v>1</v>
      </c>
    </row>
    <row r="66" spans="1:7" ht="12.75">
      <c r="A66" s="45"/>
      <c r="B66" s="45"/>
      <c r="C66" s="45"/>
      <c r="D66" s="38" t="s">
        <v>214</v>
      </c>
      <c r="E66" s="66">
        <v>32325</v>
      </c>
      <c r="F66" s="72">
        <f>SUM(F67)</f>
        <v>32325</v>
      </c>
      <c r="G66" s="96">
        <f>F66/E66</f>
        <v>1</v>
      </c>
    </row>
    <row r="67" spans="1:7" ht="12.75">
      <c r="A67" s="45"/>
      <c r="B67" s="45"/>
      <c r="C67" s="47">
        <v>2010</v>
      </c>
      <c r="D67" s="38" t="s">
        <v>303</v>
      </c>
      <c r="E67" s="66">
        <v>32325</v>
      </c>
      <c r="F67" s="72">
        <v>32325</v>
      </c>
      <c r="G67" s="96">
        <f>F67/E67</f>
        <v>1</v>
      </c>
    </row>
    <row r="68" spans="1:7" ht="12.75">
      <c r="A68" s="45"/>
      <c r="B68" s="45"/>
      <c r="C68" s="45"/>
      <c r="D68" s="38" t="s">
        <v>304</v>
      </c>
      <c r="E68" s="53"/>
      <c r="F68" s="72"/>
      <c r="G68" s="96"/>
    </row>
    <row r="69" spans="1:7" ht="12.75">
      <c r="A69" s="48"/>
      <c r="B69" s="48"/>
      <c r="C69" s="48"/>
      <c r="D69" s="38" t="s">
        <v>305</v>
      </c>
      <c r="E69" s="54"/>
      <c r="F69" s="72"/>
      <c r="G69" s="96"/>
    </row>
    <row r="70" spans="1:7" ht="12.75">
      <c r="A70" s="44">
        <v>752</v>
      </c>
      <c r="B70" s="45"/>
      <c r="C70" s="45"/>
      <c r="D70" s="36" t="s">
        <v>202</v>
      </c>
      <c r="E70" s="65">
        <v>1000</v>
      </c>
      <c r="F70" s="73">
        <v>0</v>
      </c>
      <c r="G70" s="95">
        <f>F70/E70</f>
        <v>0</v>
      </c>
    </row>
    <row r="71" spans="1:7" ht="12.75">
      <c r="A71" s="45"/>
      <c r="B71" s="46">
        <v>75212</v>
      </c>
      <c r="C71" s="45"/>
      <c r="D71" s="38" t="s">
        <v>203</v>
      </c>
      <c r="E71" s="66">
        <v>1000</v>
      </c>
      <c r="F71" s="72">
        <v>0</v>
      </c>
      <c r="G71" s="96">
        <f>F71/E71</f>
        <v>0</v>
      </c>
    </row>
    <row r="72" spans="1:7" ht="12.75">
      <c r="A72" s="45"/>
      <c r="B72" s="45"/>
      <c r="C72" s="45"/>
      <c r="D72" s="38" t="s">
        <v>214</v>
      </c>
      <c r="E72" s="66">
        <v>1000</v>
      </c>
      <c r="F72" s="72">
        <v>0</v>
      </c>
      <c r="G72" s="96">
        <f>F72/E72</f>
        <v>0</v>
      </c>
    </row>
    <row r="73" spans="1:7" ht="12.75">
      <c r="A73" s="45"/>
      <c r="B73" s="45"/>
      <c r="C73" s="47">
        <v>2010</v>
      </c>
      <c r="D73" s="38" t="s">
        <v>303</v>
      </c>
      <c r="E73" s="66">
        <v>1000</v>
      </c>
      <c r="F73" s="72">
        <v>0</v>
      </c>
      <c r="G73" s="96">
        <f>F73/E73</f>
        <v>0</v>
      </c>
    </row>
    <row r="74" spans="1:7" ht="12.75">
      <c r="A74" s="45"/>
      <c r="B74" s="45"/>
      <c r="C74" s="45"/>
      <c r="D74" s="38" t="s">
        <v>304</v>
      </c>
      <c r="E74" s="53"/>
      <c r="F74" s="72"/>
      <c r="G74" s="96"/>
    </row>
    <row r="75" spans="1:7" ht="12.75">
      <c r="A75" s="48"/>
      <c r="B75" s="48"/>
      <c r="C75" s="48"/>
      <c r="D75" s="38" t="s">
        <v>305</v>
      </c>
      <c r="E75" s="54"/>
      <c r="F75" s="72"/>
      <c r="G75" s="96"/>
    </row>
    <row r="76" spans="1:7" ht="12.75">
      <c r="A76" s="44">
        <v>754</v>
      </c>
      <c r="B76" s="45"/>
      <c r="C76" s="45"/>
      <c r="D76" s="36" t="s">
        <v>44</v>
      </c>
      <c r="E76" s="65">
        <v>21000</v>
      </c>
      <c r="F76" s="73">
        <f>SUM(F77,F82)</f>
        <v>3936.9</v>
      </c>
      <c r="G76" s="95">
        <f>F76/E76</f>
        <v>0.18747142857142857</v>
      </c>
    </row>
    <row r="77" spans="1:7" ht="12.75">
      <c r="A77" s="45"/>
      <c r="B77" s="46">
        <v>75414</v>
      </c>
      <c r="C77" s="45"/>
      <c r="D77" s="38" t="s">
        <v>45</v>
      </c>
      <c r="E77" s="66">
        <v>1000</v>
      </c>
      <c r="F77" s="72">
        <v>0</v>
      </c>
      <c r="G77" s="96">
        <f>F77/E77</f>
        <v>0</v>
      </c>
    </row>
    <row r="78" spans="1:7" ht="12.75">
      <c r="A78" s="45"/>
      <c r="B78" s="45"/>
      <c r="C78" s="45"/>
      <c r="D78" s="38" t="s">
        <v>214</v>
      </c>
      <c r="E78" s="66">
        <v>1000</v>
      </c>
      <c r="F78" s="72">
        <v>0</v>
      </c>
      <c r="G78" s="96">
        <f>F78/E78</f>
        <v>0</v>
      </c>
    </row>
    <row r="79" spans="1:7" ht="12.75">
      <c r="A79" s="45"/>
      <c r="B79" s="45"/>
      <c r="C79" s="47">
        <v>2010</v>
      </c>
      <c r="D79" s="38" t="s">
        <v>303</v>
      </c>
      <c r="E79" s="66">
        <v>1000</v>
      </c>
      <c r="F79" s="72">
        <v>0</v>
      </c>
      <c r="G79" s="96">
        <f>F79/E79</f>
        <v>0</v>
      </c>
    </row>
    <row r="80" spans="1:7" ht="12.75">
      <c r="A80" s="45"/>
      <c r="B80" s="45"/>
      <c r="C80" s="45"/>
      <c r="D80" s="38" t="s">
        <v>304</v>
      </c>
      <c r="E80" s="53"/>
      <c r="F80" s="72"/>
      <c r="G80" s="96"/>
    </row>
    <row r="81" spans="1:7" ht="12.75">
      <c r="A81" s="48"/>
      <c r="B81" s="48"/>
      <c r="C81" s="48"/>
      <c r="D81" s="38" t="s">
        <v>305</v>
      </c>
      <c r="E81" s="54"/>
      <c r="F81" s="72"/>
      <c r="G81" s="96"/>
    </row>
    <row r="82" spans="1:7" ht="12.75">
      <c r="A82" s="45"/>
      <c r="B82" s="46">
        <v>75416</v>
      </c>
      <c r="C82" s="45"/>
      <c r="D82" s="38" t="s">
        <v>46</v>
      </c>
      <c r="E82" s="66">
        <v>20000</v>
      </c>
      <c r="F82" s="72">
        <f>SUM(F83)</f>
        <v>3936.9</v>
      </c>
      <c r="G82" s="96">
        <f>F82/E82</f>
        <v>0.196845</v>
      </c>
    </row>
    <row r="83" spans="1:7" ht="12.75">
      <c r="A83" s="45"/>
      <c r="B83" s="45"/>
      <c r="C83" s="45"/>
      <c r="D83" s="38" t="s">
        <v>214</v>
      </c>
      <c r="E83" s="66">
        <v>20000</v>
      </c>
      <c r="F83" s="72">
        <f>SUM(F84)</f>
        <v>3936.9</v>
      </c>
      <c r="G83" s="96">
        <f>F83/E83</f>
        <v>0.196845</v>
      </c>
    </row>
    <row r="84" spans="1:7" ht="12.75">
      <c r="A84" s="45"/>
      <c r="B84" s="45"/>
      <c r="C84" s="91">
        <v>570</v>
      </c>
      <c r="D84" s="38" t="s">
        <v>185</v>
      </c>
      <c r="E84" s="66">
        <v>20000</v>
      </c>
      <c r="F84" s="72">
        <v>3936.9</v>
      </c>
      <c r="G84" s="96">
        <f>F84/E84</f>
        <v>0.196845</v>
      </c>
    </row>
    <row r="85" spans="1:7" ht="12.75">
      <c r="A85" s="44">
        <v>756</v>
      </c>
      <c r="B85" s="45"/>
      <c r="C85" s="45"/>
      <c r="D85" s="36" t="s">
        <v>204</v>
      </c>
      <c r="E85" s="65">
        <v>8917353</v>
      </c>
      <c r="F85" s="73">
        <f>SUM(F88,F93,F105,F119,F128)</f>
        <v>4456154.4399999995</v>
      </c>
      <c r="G85" s="95">
        <f>F85/E85</f>
        <v>0.49971717391921117</v>
      </c>
    </row>
    <row r="86" spans="1:7" ht="12.75">
      <c r="A86" s="45"/>
      <c r="B86" s="45"/>
      <c r="C86" s="45"/>
      <c r="D86" s="36" t="s">
        <v>205</v>
      </c>
      <c r="E86" s="53"/>
      <c r="F86" s="72"/>
      <c r="G86" s="96"/>
    </row>
    <row r="87" spans="1:7" ht="12.75">
      <c r="A87" s="48"/>
      <c r="B87" s="48"/>
      <c r="C87" s="48"/>
      <c r="D87" s="36" t="s">
        <v>206</v>
      </c>
      <c r="E87" s="54"/>
      <c r="F87" s="72"/>
      <c r="G87" s="96"/>
    </row>
    <row r="88" spans="1:7" ht="12.75">
      <c r="A88" s="45"/>
      <c r="B88" s="46">
        <v>75601</v>
      </c>
      <c r="C88" s="45"/>
      <c r="D88" s="38" t="s">
        <v>47</v>
      </c>
      <c r="E88" s="66">
        <v>16500</v>
      </c>
      <c r="F88" s="72">
        <f>SUM(F89)</f>
        <v>3466.9399999999996</v>
      </c>
      <c r="G88" s="96">
        <f>F88/E88</f>
        <v>0.21011757575757573</v>
      </c>
    </row>
    <row r="89" spans="1:7" ht="12.75">
      <c r="A89" s="45"/>
      <c r="B89" s="45"/>
      <c r="C89" s="45"/>
      <c r="D89" s="38" t="s">
        <v>214</v>
      </c>
      <c r="E89" s="66">
        <v>16500</v>
      </c>
      <c r="F89" s="72">
        <f>SUM(F90,F92)</f>
        <v>3466.9399999999996</v>
      </c>
      <c r="G89" s="96">
        <f>F89/E89</f>
        <v>0.21011757575757573</v>
      </c>
    </row>
    <row r="90" spans="1:7" ht="12.75">
      <c r="A90" s="45"/>
      <c r="B90" s="45"/>
      <c r="C90" s="91">
        <v>350</v>
      </c>
      <c r="D90" s="38" t="s">
        <v>225</v>
      </c>
      <c r="E90" s="66">
        <v>15000</v>
      </c>
      <c r="F90" s="72">
        <v>3355.22</v>
      </c>
      <c r="G90" s="96">
        <f>F90/E90</f>
        <v>0.22368133333333332</v>
      </c>
    </row>
    <row r="91" spans="1:7" ht="12.75">
      <c r="A91" s="45"/>
      <c r="B91" s="45"/>
      <c r="C91" s="45"/>
      <c r="D91" s="38" t="s">
        <v>226</v>
      </c>
      <c r="E91" s="53"/>
      <c r="F91" s="72"/>
      <c r="G91" s="96"/>
    </row>
    <row r="92" spans="1:7" ht="12.75">
      <c r="A92" s="45"/>
      <c r="B92" s="45"/>
      <c r="C92" s="91">
        <v>910</v>
      </c>
      <c r="D92" s="38" t="s">
        <v>65</v>
      </c>
      <c r="E92" s="66">
        <v>1500</v>
      </c>
      <c r="F92" s="72">
        <v>111.72</v>
      </c>
      <c r="G92" s="96">
        <f>F92/E92</f>
        <v>0.07448</v>
      </c>
    </row>
    <row r="93" spans="1:7" ht="12.75">
      <c r="A93" s="45"/>
      <c r="B93" s="46">
        <v>75615</v>
      </c>
      <c r="C93" s="45"/>
      <c r="D93" s="38" t="s">
        <v>207</v>
      </c>
      <c r="E93" s="66">
        <v>2532873</v>
      </c>
      <c r="F93" s="72">
        <f>SUM(F96)</f>
        <v>1322278.5099999998</v>
      </c>
      <c r="G93" s="96">
        <f>F93/E93</f>
        <v>0.5220469048388924</v>
      </c>
    </row>
    <row r="94" spans="1:7" ht="12.75">
      <c r="A94" s="45"/>
      <c r="B94" s="45"/>
      <c r="C94" s="45"/>
      <c r="D94" s="38" t="s">
        <v>208</v>
      </c>
      <c r="E94" s="53"/>
      <c r="F94" s="72"/>
      <c r="G94" s="96"/>
    </row>
    <row r="95" spans="1:7" ht="12.75">
      <c r="A95" s="48"/>
      <c r="B95" s="48"/>
      <c r="C95" s="48"/>
      <c r="D95" s="38" t="s">
        <v>209</v>
      </c>
      <c r="E95" s="54"/>
      <c r="F95" s="72"/>
      <c r="G95" s="96"/>
    </row>
    <row r="96" spans="1:7" ht="12.75">
      <c r="A96" s="45"/>
      <c r="B96" s="45"/>
      <c r="C96" s="45"/>
      <c r="D96" s="38" t="s">
        <v>214</v>
      </c>
      <c r="E96" s="66">
        <v>2532873</v>
      </c>
      <c r="F96" s="72">
        <f>SUM(F97:F104)</f>
        <v>1322278.5099999998</v>
      </c>
      <c r="G96" s="96">
        <f aca="true" t="shared" si="0" ref="G96:G105">F96/E96</f>
        <v>0.5220469048388924</v>
      </c>
    </row>
    <row r="97" spans="1:7" ht="12.75">
      <c r="A97" s="45"/>
      <c r="B97" s="45"/>
      <c r="C97" s="91">
        <v>310</v>
      </c>
      <c r="D97" s="38" t="s">
        <v>66</v>
      </c>
      <c r="E97" s="66">
        <v>2003000</v>
      </c>
      <c r="F97" s="72">
        <v>1052385.65</v>
      </c>
      <c r="G97" s="96">
        <f t="shared" si="0"/>
        <v>0.5254047179231153</v>
      </c>
    </row>
    <row r="98" spans="1:7" ht="12.75">
      <c r="A98" s="45"/>
      <c r="B98" s="45"/>
      <c r="C98" s="91">
        <v>320</v>
      </c>
      <c r="D98" s="38" t="s">
        <v>67</v>
      </c>
      <c r="E98" s="66">
        <v>480000</v>
      </c>
      <c r="F98" s="72">
        <v>241815</v>
      </c>
      <c r="G98" s="96">
        <f t="shared" si="0"/>
        <v>0.50378125</v>
      </c>
    </row>
    <row r="99" spans="1:7" ht="12.75">
      <c r="A99" s="45"/>
      <c r="B99" s="45"/>
      <c r="C99" s="91">
        <v>330</v>
      </c>
      <c r="D99" s="38" t="s">
        <v>68</v>
      </c>
      <c r="E99" s="66">
        <v>1850</v>
      </c>
      <c r="F99" s="72">
        <v>1952</v>
      </c>
      <c r="G99" s="96">
        <f t="shared" si="0"/>
        <v>1.0551351351351352</v>
      </c>
    </row>
    <row r="100" spans="1:7" ht="12.75">
      <c r="A100" s="45"/>
      <c r="B100" s="45"/>
      <c r="C100" s="91">
        <v>340</v>
      </c>
      <c r="D100" s="38" t="s">
        <v>69</v>
      </c>
      <c r="E100" s="66">
        <v>20000</v>
      </c>
      <c r="F100" s="72">
        <v>14214.7</v>
      </c>
      <c r="G100" s="96">
        <f t="shared" si="0"/>
        <v>0.710735</v>
      </c>
    </row>
    <row r="101" spans="1:7" ht="12.75">
      <c r="A101" s="45"/>
      <c r="B101" s="45"/>
      <c r="C101" s="94" t="s">
        <v>324</v>
      </c>
      <c r="D101" s="38" t="s">
        <v>70</v>
      </c>
      <c r="E101" s="66">
        <v>0</v>
      </c>
      <c r="F101" s="72">
        <v>670</v>
      </c>
      <c r="G101" s="96" t="s">
        <v>180</v>
      </c>
    </row>
    <row r="102" spans="1:7" ht="12.75">
      <c r="A102" s="45"/>
      <c r="B102" s="45"/>
      <c r="C102" s="91">
        <v>910</v>
      </c>
      <c r="D102" s="38" t="s">
        <v>65</v>
      </c>
      <c r="E102" s="66">
        <v>20000</v>
      </c>
      <c r="F102" s="72">
        <v>10053.16</v>
      </c>
      <c r="G102" s="96">
        <f t="shared" si="0"/>
        <v>0.5026579999999999</v>
      </c>
    </row>
    <row r="103" spans="1:7" ht="12.75">
      <c r="A103" s="45"/>
      <c r="B103" s="45"/>
      <c r="C103" s="91">
        <v>920</v>
      </c>
      <c r="D103" s="38" t="s">
        <v>64</v>
      </c>
      <c r="E103" s="66">
        <v>7000</v>
      </c>
      <c r="F103" s="72">
        <v>0</v>
      </c>
      <c r="G103" s="96">
        <f t="shared" si="0"/>
        <v>0</v>
      </c>
    </row>
    <row r="104" spans="1:7" ht="12.75">
      <c r="A104" s="45"/>
      <c r="B104" s="45"/>
      <c r="C104" s="47">
        <v>2680</v>
      </c>
      <c r="D104" s="38" t="s">
        <v>193</v>
      </c>
      <c r="E104" s="66">
        <v>1023</v>
      </c>
      <c r="F104" s="72">
        <v>1188</v>
      </c>
      <c r="G104" s="96">
        <f t="shared" si="0"/>
        <v>1.1612903225806452</v>
      </c>
    </row>
    <row r="105" spans="1:7" ht="12.75">
      <c r="A105" s="45"/>
      <c r="B105" s="46">
        <v>75616</v>
      </c>
      <c r="C105" s="45"/>
      <c r="D105" s="38" t="s">
        <v>311</v>
      </c>
      <c r="E105" s="66">
        <v>1832030</v>
      </c>
      <c r="F105" s="72">
        <f>SUM(F108)</f>
        <v>1014298.4900000001</v>
      </c>
      <c r="G105" s="96">
        <f t="shared" si="0"/>
        <v>0.5536473147273789</v>
      </c>
    </row>
    <row r="106" spans="1:7" ht="12.75">
      <c r="A106" s="45"/>
      <c r="B106" s="45"/>
      <c r="C106" s="45"/>
      <c r="D106" s="38" t="s">
        <v>312</v>
      </c>
      <c r="E106" s="53"/>
      <c r="F106" s="72"/>
      <c r="G106" s="96"/>
    </row>
    <row r="107" spans="1:7" ht="12.75">
      <c r="A107" s="48"/>
      <c r="B107" s="48"/>
      <c r="C107" s="48"/>
      <c r="D107" s="38" t="s">
        <v>313</v>
      </c>
      <c r="E107" s="54"/>
      <c r="F107" s="72"/>
      <c r="G107" s="96"/>
    </row>
    <row r="108" spans="1:7" ht="12.75">
      <c r="A108" s="45"/>
      <c r="B108" s="45"/>
      <c r="C108" s="45"/>
      <c r="D108" s="38" t="s">
        <v>214</v>
      </c>
      <c r="E108" s="66">
        <v>1832030</v>
      </c>
      <c r="F108" s="72">
        <f>SUM(F109:F118)</f>
        <v>1014298.4900000001</v>
      </c>
      <c r="G108" s="96">
        <f aca="true" t="shared" si="1" ref="G108:G119">F108/E108</f>
        <v>0.5536473147273789</v>
      </c>
    </row>
    <row r="109" spans="1:7" ht="12.75">
      <c r="A109" s="45"/>
      <c r="B109" s="45"/>
      <c r="C109" s="91">
        <v>310</v>
      </c>
      <c r="D109" s="38" t="s">
        <v>66</v>
      </c>
      <c r="E109" s="66">
        <v>870000</v>
      </c>
      <c r="F109" s="72">
        <v>502177.7</v>
      </c>
      <c r="G109" s="96">
        <f t="shared" si="1"/>
        <v>0.5772157471264368</v>
      </c>
    </row>
    <row r="110" spans="1:7" ht="12.75">
      <c r="A110" s="45"/>
      <c r="B110" s="45"/>
      <c r="C110" s="91">
        <v>320</v>
      </c>
      <c r="D110" s="38" t="s">
        <v>67</v>
      </c>
      <c r="E110" s="66">
        <v>470000</v>
      </c>
      <c r="F110" s="72">
        <v>241451.61</v>
      </c>
      <c r="G110" s="96">
        <f t="shared" si="1"/>
        <v>0.513726829787234</v>
      </c>
    </row>
    <row r="111" spans="1:7" ht="12.75">
      <c r="A111" s="45"/>
      <c r="B111" s="45"/>
      <c r="C111" s="91">
        <v>330</v>
      </c>
      <c r="D111" s="38" t="s">
        <v>68</v>
      </c>
      <c r="E111" s="66">
        <v>580</v>
      </c>
      <c r="F111" s="72">
        <v>413.29</v>
      </c>
      <c r="G111" s="96">
        <f t="shared" si="1"/>
        <v>0.7125689655172414</v>
      </c>
    </row>
    <row r="112" spans="1:7" ht="12.75">
      <c r="A112" s="45"/>
      <c r="B112" s="45"/>
      <c r="C112" s="91">
        <v>340</v>
      </c>
      <c r="D112" s="38" t="s">
        <v>69</v>
      </c>
      <c r="E112" s="66">
        <v>85000</v>
      </c>
      <c r="F112" s="72">
        <v>61137.9</v>
      </c>
      <c r="G112" s="96">
        <f t="shared" si="1"/>
        <v>0.7192694117647059</v>
      </c>
    </row>
    <row r="113" spans="1:7" ht="12.75">
      <c r="A113" s="45"/>
      <c r="B113" s="45"/>
      <c r="C113" s="91">
        <v>360</v>
      </c>
      <c r="D113" s="38" t="s">
        <v>71</v>
      </c>
      <c r="E113" s="66">
        <v>20000</v>
      </c>
      <c r="F113" s="72">
        <v>15434.1</v>
      </c>
      <c r="G113" s="96">
        <f t="shared" si="1"/>
        <v>0.771705</v>
      </c>
    </row>
    <row r="114" spans="1:7" ht="12.75">
      <c r="A114" s="45"/>
      <c r="B114" s="45"/>
      <c r="C114" s="91">
        <v>370</v>
      </c>
      <c r="D114" s="38" t="s">
        <v>263</v>
      </c>
      <c r="E114" s="66">
        <v>450</v>
      </c>
      <c r="F114" s="72">
        <v>127.5</v>
      </c>
      <c r="G114" s="96">
        <f t="shared" si="1"/>
        <v>0.2833333333333333</v>
      </c>
    </row>
    <row r="115" spans="1:7" ht="12.75">
      <c r="A115" s="45"/>
      <c r="B115" s="45"/>
      <c r="C115" s="91">
        <v>430</v>
      </c>
      <c r="D115" s="38" t="s">
        <v>72</v>
      </c>
      <c r="E115" s="66">
        <v>65000</v>
      </c>
      <c r="F115" s="72">
        <v>28601.5</v>
      </c>
      <c r="G115" s="96">
        <f t="shared" si="1"/>
        <v>0.4400230769230769</v>
      </c>
    </row>
    <row r="116" spans="1:7" ht="12.75">
      <c r="A116" s="45"/>
      <c r="B116" s="45"/>
      <c r="C116" s="91">
        <v>500</v>
      </c>
      <c r="D116" s="38" t="s">
        <v>70</v>
      </c>
      <c r="E116" s="66">
        <v>300000</v>
      </c>
      <c r="F116" s="72">
        <v>147902</v>
      </c>
      <c r="G116" s="96">
        <f t="shared" si="1"/>
        <v>0.49300666666666665</v>
      </c>
    </row>
    <row r="117" spans="1:7" ht="12.75">
      <c r="A117" s="45"/>
      <c r="B117" s="45"/>
      <c r="C117" s="91">
        <v>910</v>
      </c>
      <c r="D117" s="38" t="s">
        <v>65</v>
      </c>
      <c r="E117" s="66">
        <v>20000</v>
      </c>
      <c r="F117" s="72">
        <v>16906.89</v>
      </c>
      <c r="G117" s="96">
        <f t="shared" si="1"/>
        <v>0.8453444999999999</v>
      </c>
    </row>
    <row r="118" spans="1:7" ht="12.75">
      <c r="A118" s="45"/>
      <c r="B118" s="45"/>
      <c r="C118" s="91">
        <v>920</v>
      </c>
      <c r="D118" s="38" t="s">
        <v>64</v>
      </c>
      <c r="E118" s="66">
        <v>1000</v>
      </c>
      <c r="F118" s="72">
        <v>146</v>
      </c>
      <c r="G118" s="96">
        <f t="shared" si="1"/>
        <v>0.146</v>
      </c>
    </row>
    <row r="119" spans="1:7" ht="12.75">
      <c r="A119" s="45"/>
      <c r="B119" s="46">
        <v>75618</v>
      </c>
      <c r="C119" s="45"/>
      <c r="D119" s="38" t="s">
        <v>210</v>
      </c>
      <c r="E119" s="66">
        <v>385950</v>
      </c>
      <c r="F119" s="72">
        <f>SUM(F121)</f>
        <v>176375.81</v>
      </c>
      <c r="G119" s="96">
        <f t="shared" si="1"/>
        <v>0.4569913460292784</v>
      </c>
    </row>
    <row r="120" spans="1:7" ht="12.75">
      <c r="A120" s="45"/>
      <c r="B120" s="45"/>
      <c r="C120" s="45"/>
      <c r="D120" s="38" t="s">
        <v>211</v>
      </c>
      <c r="E120" s="53"/>
      <c r="F120" s="72"/>
      <c r="G120" s="96"/>
    </row>
    <row r="121" spans="1:7" ht="12.75">
      <c r="A121" s="45"/>
      <c r="B121" s="45"/>
      <c r="C121" s="45"/>
      <c r="D121" s="38" t="s">
        <v>214</v>
      </c>
      <c r="E121" s="66">
        <v>385950</v>
      </c>
      <c r="F121" s="72">
        <f>SUM(F122:F124,F126:F127)</f>
        <v>176375.81</v>
      </c>
      <c r="G121" s="96">
        <f>F121/E121</f>
        <v>0.4569913460292784</v>
      </c>
    </row>
    <row r="122" spans="1:7" ht="12.75">
      <c r="A122" s="45"/>
      <c r="B122" s="45"/>
      <c r="C122" s="91">
        <v>410</v>
      </c>
      <c r="D122" s="38" t="s">
        <v>73</v>
      </c>
      <c r="E122" s="66">
        <v>60000</v>
      </c>
      <c r="F122" s="72">
        <v>28783.65</v>
      </c>
      <c r="G122" s="96">
        <f>F122/E122</f>
        <v>0.47972750000000003</v>
      </c>
    </row>
    <row r="123" spans="1:7" ht="12.75">
      <c r="A123" s="45"/>
      <c r="B123" s="45"/>
      <c r="C123" s="91">
        <v>460</v>
      </c>
      <c r="D123" s="38" t="s">
        <v>74</v>
      </c>
      <c r="E123" s="66">
        <v>73000</v>
      </c>
      <c r="F123" s="72">
        <v>39480.36</v>
      </c>
      <c r="G123" s="96">
        <f>F123/E123</f>
        <v>0.5408268493150685</v>
      </c>
    </row>
    <row r="124" spans="1:7" ht="12.75">
      <c r="A124" s="45"/>
      <c r="B124" s="45"/>
      <c r="C124" s="91">
        <v>490</v>
      </c>
      <c r="D124" s="38" t="s">
        <v>220</v>
      </c>
      <c r="E124" s="66">
        <v>244250</v>
      </c>
      <c r="F124" s="72">
        <v>99429</v>
      </c>
      <c r="G124" s="96">
        <f>F124/E124</f>
        <v>0.40707881269191404</v>
      </c>
    </row>
    <row r="125" spans="1:7" ht="12.75">
      <c r="A125" s="45"/>
      <c r="B125" s="45"/>
      <c r="C125" s="45"/>
      <c r="D125" s="38" t="s">
        <v>221</v>
      </c>
      <c r="E125" s="53"/>
      <c r="F125" s="72"/>
      <c r="G125" s="96"/>
    </row>
    <row r="126" spans="1:7" ht="12.75">
      <c r="A126" s="45"/>
      <c r="B126" s="45"/>
      <c r="C126" s="91">
        <v>690</v>
      </c>
      <c r="D126" s="38" t="s">
        <v>62</v>
      </c>
      <c r="E126" s="66">
        <v>200</v>
      </c>
      <c r="F126" s="72">
        <v>0</v>
      </c>
      <c r="G126" s="96">
        <f aca="true" t="shared" si="2" ref="G126:G150">F126/E126</f>
        <v>0</v>
      </c>
    </row>
    <row r="127" spans="1:7" ht="12.75">
      <c r="A127" s="45"/>
      <c r="B127" s="45"/>
      <c r="C127" s="91">
        <v>910</v>
      </c>
      <c r="D127" s="38" t="s">
        <v>65</v>
      </c>
      <c r="E127" s="66">
        <v>8500</v>
      </c>
      <c r="F127" s="72">
        <v>8682.8</v>
      </c>
      <c r="G127" s="96">
        <f t="shared" si="2"/>
        <v>1.021505882352941</v>
      </c>
    </row>
    <row r="128" spans="1:7" ht="12.75">
      <c r="A128" s="45"/>
      <c r="B128" s="46">
        <v>75621</v>
      </c>
      <c r="C128" s="45"/>
      <c r="D128" s="38" t="s">
        <v>48</v>
      </c>
      <c r="E128" s="66">
        <v>4150000</v>
      </c>
      <c r="F128" s="72">
        <f>SUM(F129)</f>
        <v>1939734.69</v>
      </c>
      <c r="G128" s="96">
        <f t="shared" si="2"/>
        <v>0.46740594939759034</v>
      </c>
    </row>
    <row r="129" spans="1:7" ht="12.75">
      <c r="A129" s="45"/>
      <c r="B129" s="45"/>
      <c r="C129" s="45"/>
      <c r="D129" s="38" t="s">
        <v>214</v>
      </c>
      <c r="E129" s="66">
        <v>4150000</v>
      </c>
      <c r="F129" s="72">
        <f>SUM(F130:F131)</f>
        <v>1939734.69</v>
      </c>
      <c r="G129" s="96">
        <f t="shared" si="2"/>
        <v>0.46740594939759034</v>
      </c>
    </row>
    <row r="130" spans="1:7" ht="12.75">
      <c r="A130" s="45"/>
      <c r="B130" s="45"/>
      <c r="C130" s="91">
        <v>10</v>
      </c>
      <c r="D130" s="38" t="s">
        <v>75</v>
      </c>
      <c r="E130" s="66">
        <v>4000000</v>
      </c>
      <c r="F130" s="72">
        <v>1907577</v>
      </c>
      <c r="G130" s="96">
        <f t="shared" si="2"/>
        <v>0.47689425</v>
      </c>
    </row>
    <row r="131" spans="1:7" ht="12.75">
      <c r="A131" s="45"/>
      <c r="B131" s="45"/>
      <c r="C131" s="91">
        <v>20</v>
      </c>
      <c r="D131" s="38" t="s">
        <v>76</v>
      </c>
      <c r="E131" s="66">
        <v>150000</v>
      </c>
      <c r="F131" s="72">
        <v>32157.69</v>
      </c>
      <c r="G131" s="96">
        <f t="shared" si="2"/>
        <v>0.21438459999999998</v>
      </c>
    </row>
    <row r="132" spans="1:7" ht="12.75">
      <c r="A132" s="44">
        <v>758</v>
      </c>
      <c r="B132" s="45"/>
      <c r="C132" s="45"/>
      <c r="D132" s="36" t="s">
        <v>49</v>
      </c>
      <c r="E132" s="65">
        <v>11109126</v>
      </c>
      <c r="F132" s="73">
        <f>SUM(F133,F136,F139,F144)</f>
        <v>6397449.16</v>
      </c>
      <c r="G132" s="95">
        <f t="shared" si="2"/>
        <v>0.5758733099255513</v>
      </c>
    </row>
    <row r="133" spans="1:7" ht="12.75">
      <c r="A133" s="45"/>
      <c r="B133" s="46">
        <v>75801</v>
      </c>
      <c r="C133" s="45"/>
      <c r="D133" s="38" t="s">
        <v>299</v>
      </c>
      <c r="E133" s="66">
        <v>7219687</v>
      </c>
      <c r="F133" s="72">
        <f>SUM(F134)</f>
        <v>4442888</v>
      </c>
      <c r="G133" s="96">
        <f t="shared" si="2"/>
        <v>0.6153851268067438</v>
      </c>
    </row>
    <row r="134" spans="1:7" ht="12.75">
      <c r="A134" s="45"/>
      <c r="B134" s="45"/>
      <c r="C134" s="45"/>
      <c r="D134" s="38" t="s">
        <v>214</v>
      </c>
      <c r="E134" s="66">
        <v>7219687</v>
      </c>
      <c r="F134" s="72">
        <f>SUM(F135)</f>
        <v>4442888</v>
      </c>
      <c r="G134" s="96">
        <f t="shared" si="2"/>
        <v>0.6153851268067438</v>
      </c>
    </row>
    <row r="135" spans="1:7" ht="12.75">
      <c r="A135" s="45"/>
      <c r="B135" s="45"/>
      <c r="C135" s="47">
        <v>2920</v>
      </c>
      <c r="D135" s="38" t="s">
        <v>77</v>
      </c>
      <c r="E135" s="66">
        <v>7219687</v>
      </c>
      <c r="F135" s="72">
        <v>4442888</v>
      </c>
      <c r="G135" s="96">
        <f t="shared" si="2"/>
        <v>0.6153851268067438</v>
      </c>
    </row>
    <row r="136" spans="1:7" ht="12.75">
      <c r="A136" s="45"/>
      <c r="B136" s="46">
        <v>75807</v>
      </c>
      <c r="C136" s="45"/>
      <c r="D136" s="38" t="s">
        <v>50</v>
      </c>
      <c r="E136" s="66">
        <v>3823183</v>
      </c>
      <c r="F136" s="72">
        <f>SUM(F137)</f>
        <v>1911594</v>
      </c>
      <c r="G136" s="96">
        <f t="shared" si="2"/>
        <v>0.5000006539053977</v>
      </c>
    </row>
    <row r="137" spans="1:7" ht="12.75">
      <c r="A137" s="45"/>
      <c r="B137" s="45"/>
      <c r="C137" s="45"/>
      <c r="D137" s="38" t="s">
        <v>214</v>
      </c>
      <c r="E137" s="66">
        <v>3823183</v>
      </c>
      <c r="F137" s="72">
        <f>SUM(F138)</f>
        <v>1911594</v>
      </c>
      <c r="G137" s="96">
        <f t="shared" si="2"/>
        <v>0.5000006539053977</v>
      </c>
    </row>
    <row r="138" spans="1:7" ht="12.75">
      <c r="A138" s="45"/>
      <c r="B138" s="45"/>
      <c r="C138" s="47">
        <v>2920</v>
      </c>
      <c r="D138" s="38" t="s">
        <v>77</v>
      </c>
      <c r="E138" s="66">
        <v>3823183</v>
      </c>
      <c r="F138" s="72">
        <v>1911594</v>
      </c>
      <c r="G138" s="96">
        <f t="shared" si="2"/>
        <v>0.5000006539053977</v>
      </c>
    </row>
    <row r="139" spans="1:7" ht="12.75">
      <c r="A139" s="45"/>
      <c r="B139" s="46">
        <v>75814</v>
      </c>
      <c r="C139" s="45"/>
      <c r="D139" s="38" t="s">
        <v>192</v>
      </c>
      <c r="E139" s="66">
        <v>56000</v>
      </c>
      <c r="F139" s="72">
        <f>SUM(F140)</f>
        <v>37837.16</v>
      </c>
      <c r="G139" s="96">
        <f t="shared" si="2"/>
        <v>0.6756635714285715</v>
      </c>
    </row>
    <row r="140" spans="1:7" ht="12.75">
      <c r="A140" s="45"/>
      <c r="B140" s="45"/>
      <c r="C140" s="45"/>
      <c r="D140" s="38" t="s">
        <v>214</v>
      </c>
      <c r="E140" s="66">
        <v>56000</v>
      </c>
      <c r="F140" s="72">
        <f>SUM(F141:F143)</f>
        <v>37837.16</v>
      </c>
      <c r="G140" s="96">
        <f t="shared" si="2"/>
        <v>0.6756635714285715</v>
      </c>
    </row>
    <row r="141" spans="1:7" ht="12.75">
      <c r="A141" s="45"/>
      <c r="B141" s="45"/>
      <c r="C141" s="91">
        <v>920</v>
      </c>
      <c r="D141" s="38" t="s">
        <v>64</v>
      </c>
      <c r="E141" s="66">
        <v>50000</v>
      </c>
      <c r="F141" s="72">
        <v>21394.67</v>
      </c>
      <c r="G141" s="96">
        <f t="shared" si="2"/>
        <v>0.4278934</v>
      </c>
    </row>
    <row r="142" spans="1:7" ht="12.75">
      <c r="A142" s="45"/>
      <c r="B142" s="45"/>
      <c r="C142" s="94" t="s">
        <v>322</v>
      </c>
      <c r="D142" s="38" t="s">
        <v>78</v>
      </c>
      <c r="E142" s="66">
        <v>0</v>
      </c>
      <c r="F142" s="72">
        <v>6894.08</v>
      </c>
      <c r="G142" s="96" t="s">
        <v>180</v>
      </c>
    </row>
    <row r="143" spans="1:7" ht="12.75">
      <c r="A143" s="45"/>
      <c r="B143" s="45"/>
      <c r="C143" s="47">
        <v>2370</v>
      </c>
      <c r="D143" s="38" t="s">
        <v>269</v>
      </c>
      <c r="E143" s="66">
        <v>6000</v>
      </c>
      <c r="F143" s="72">
        <v>9548.41</v>
      </c>
      <c r="G143" s="96">
        <f t="shared" si="2"/>
        <v>1.5914016666666666</v>
      </c>
    </row>
    <row r="144" spans="1:7" ht="12.75">
      <c r="A144" s="45"/>
      <c r="B144" s="46">
        <v>75831</v>
      </c>
      <c r="C144" s="45"/>
      <c r="D144" s="38" t="s">
        <v>51</v>
      </c>
      <c r="E144" s="66">
        <v>10256</v>
      </c>
      <c r="F144" s="72">
        <f>SUM(F145)</f>
        <v>5130</v>
      </c>
      <c r="G144" s="96">
        <f t="shared" si="2"/>
        <v>0.500195007800312</v>
      </c>
    </row>
    <row r="145" spans="1:7" ht="12.75">
      <c r="A145" s="45"/>
      <c r="B145" s="45"/>
      <c r="C145" s="45"/>
      <c r="D145" s="38" t="s">
        <v>214</v>
      </c>
      <c r="E145" s="66">
        <v>10256</v>
      </c>
      <c r="F145" s="72">
        <f>SUM(F146)</f>
        <v>5130</v>
      </c>
      <c r="G145" s="96">
        <f t="shared" si="2"/>
        <v>0.500195007800312</v>
      </c>
    </row>
    <row r="146" spans="1:7" ht="12.75">
      <c r="A146" s="45"/>
      <c r="B146" s="45"/>
      <c r="C146" s="47">
        <v>2920</v>
      </c>
      <c r="D146" s="38" t="s">
        <v>77</v>
      </c>
      <c r="E146" s="66">
        <v>10256</v>
      </c>
      <c r="F146" s="72">
        <v>5130</v>
      </c>
      <c r="G146" s="96">
        <f t="shared" si="2"/>
        <v>0.500195007800312</v>
      </c>
    </row>
    <row r="147" spans="1:7" ht="12.75">
      <c r="A147" s="44">
        <v>801</v>
      </c>
      <c r="B147" s="45"/>
      <c r="C147" s="45"/>
      <c r="D147" s="36" t="s">
        <v>52</v>
      </c>
      <c r="E147" s="65">
        <v>756477</v>
      </c>
      <c r="F147" s="73">
        <f>SUM(F148,F155,F160,F167)</f>
        <v>273606.07</v>
      </c>
      <c r="G147" s="95">
        <f t="shared" si="2"/>
        <v>0.3616845852550706</v>
      </c>
    </row>
    <row r="148" spans="1:7" ht="12.75">
      <c r="A148" s="45"/>
      <c r="B148" s="46">
        <v>80101</v>
      </c>
      <c r="C148" s="45"/>
      <c r="D148" s="38" t="s">
        <v>53</v>
      </c>
      <c r="E148" s="66">
        <v>174576</v>
      </c>
      <c r="F148" s="72">
        <f>SUM(F149)</f>
        <v>80902.62000000001</v>
      </c>
      <c r="G148" s="96">
        <f t="shared" si="2"/>
        <v>0.46342349463843835</v>
      </c>
    </row>
    <row r="149" spans="1:7" ht="12.75">
      <c r="A149" s="45"/>
      <c r="B149" s="45"/>
      <c r="C149" s="45"/>
      <c r="D149" s="38" t="s">
        <v>214</v>
      </c>
      <c r="E149" s="66">
        <v>174576</v>
      </c>
      <c r="F149" s="72">
        <f>SUM(F150,F153:F154)</f>
        <v>80902.62000000001</v>
      </c>
      <c r="G149" s="96">
        <f t="shared" si="2"/>
        <v>0.46342349463843835</v>
      </c>
    </row>
    <row r="150" spans="1:7" ht="12.75">
      <c r="A150" s="45"/>
      <c r="B150" s="45"/>
      <c r="C150" s="91">
        <v>750</v>
      </c>
      <c r="D150" s="38" t="s">
        <v>215</v>
      </c>
      <c r="E150" s="66">
        <v>720</v>
      </c>
      <c r="F150" s="72">
        <v>1540</v>
      </c>
      <c r="G150" s="96">
        <f t="shared" si="2"/>
        <v>2.138888888888889</v>
      </c>
    </row>
    <row r="151" spans="1:7" ht="12.75">
      <c r="A151" s="45"/>
      <c r="B151" s="45"/>
      <c r="C151" s="45"/>
      <c r="D151" s="38" t="s">
        <v>216</v>
      </c>
      <c r="E151" s="53"/>
      <c r="F151" s="72"/>
      <c r="G151" s="96"/>
    </row>
    <row r="152" spans="1:7" ht="12.75">
      <c r="A152" s="48"/>
      <c r="B152" s="48"/>
      <c r="C152" s="48"/>
      <c r="D152" s="38" t="s">
        <v>217</v>
      </c>
      <c r="E152" s="54"/>
      <c r="F152" s="72"/>
      <c r="G152" s="96"/>
    </row>
    <row r="153" spans="1:7" ht="12.75">
      <c r="A153" s="45"/>
      <c r="B153" s="45"/>
      <c r="C153" s="91">
        <v>830</v>
      </c>
      <c r="D153" s="38" t="s">
        <v>63</v>
      </c>
      <c r="E153" s="66">
        <v>173856</v>
      </c>
      <c r="F153" s="72">
        <v>78650.99</v>
      </c>
      <c r="G153" s="96">
        <f aca="true" t="shared" si="3" ref="G153:G162">F153/E153</f>
        <v>0.4523915769372354</v>
      </c>
    </row>
    <row r="154" spans="1:7" ht="12.75">
      <c r="A154" s="45"/>
      <c r="B154" s="45"/>
      <c r="C154" s="91">
        <v>970</v>
      </c>
      <c r="D154" s="38" t="s">
        <v>78</v>
      </c>
      <c r="E154" s="66">
        <v>0</v>
      </c>
      <c r="F154" s="72">
        <v>711.63</v>
      </c>
      <c r="G154" s="96" t="s">
        <v>180</v>
      </c>
    </row>
    <row r="155" spans="1:7" ht="12.75">
      <c r="A155" s="45"/>
      <c r="B155" s="46">
        <v>80104</v>
      </c>
      <c r="C155" s="45"/>
      <c r="D155" s="38" t="s">
        <v>184</v>
      </c>
      <c r="E155" s="66">
        <v>260000</v>
      </c>
      <c r="F155" s="72">
        <f>SUM(F156)</f>
        <v>159826.76</v>
      </c>
      <c r="G155" s="96">
        <f t="shared" si="3"/>
        <v>0.6147183076923077</v>
      </c>
    </row>
    <row r="156" spans="1:7" ht="12.75">
      <c r="A156" s="45"/>
      <c r="B156" s="45"/>
      <c r="C156" s="45"/>
      <c r="D156" s="38" t="s">
        <v>214</v>
      </c>
      <c r="E156" s="66">
        <v>260000</v>
      </c>
      <c r="F156" s="72">
        <f>SUM(F157:F159)</f>
        <v>159826.76</v>
      </c>
      <c r="G156" s="96">
        <f t="shared" si="3"/>
        <v>0.6147183076923077</v>
      </c>
    </row>
    <row r="157" spans="1:7" ht="12.75">
      <c r="A157" s="45"/>
      <c r="B157" s="45"/>
      <c r="C157" s="92" t="s">
        <v>325</v>
      </c>
      <c r="D157" s="38" t="s">
        <v>326</v>
      </c>
      <c r="E157" s="66">
        <v>0</v>
      </c>
      <c r="F157" s="72">
        <v>3468.48</v>
      </c>
      <c r="G157" s="96" t="s">
        <v>180</v>
      </c>
    </row>
    <row r="158" spans="1:7" ht="12.75">
      <c r="A158" s="45"/>
      <c r="B158" s="45"/>
      <c r="C158" s="91">
        <v>830</v>
      </c>
      <c r="D158" s="38" t="s">
        <v>63</v>
      </c>
      <c r="E158" s="66">
        <v>260000</v>
      </c>
      <c r="F158" s="72">
        <v>156257.68</v>
      </c>
      <c r="G158" s="96">
        <f t="shared" si="3"/>
        <v>0.6009910769230769</v>
      </c>
    </row>
    <row r="159" spans="1:7" ht="12.75">
      <c r="A159" s="45"/>
      <c r="B159" s="45"/>
      <c r="C159" s="91">
        <v>970</v>
      </c>
      <c r="D159" s="38" t="s">
        <v>78</v>
      </c>
      <c r="E159" s="66">
        <v>0</v>
      </c>
      <c r="F159" s="72">
        <v>100.6</v>
      </c>
      <c r="G159" s="96" t="s">
        <v>180</v>
      </c>
    </row>
    <row r="160" spans="1:7" ht="12.75">
      <c r="A160" s="45"/>
      <c r="B160" s="46">
        <v>80110</v>
      </c>
      <c r="C160" s="45"/>
      <c r="D160" s="38" t="s">
        <v>54</v>
      </c>
      <c r="E160" s="66">
        <v>30309</v>
      </c>
      <c r="F160" s="72">
        <f>SUM(F161)</f>
        <v>24684.52</v>
      </c>
      <c r="G160" s="96">
        <f t="shared" si="3"/>
        <v>0.8144287175426441</v>
      </c>
    </row>
    <row r="161" spans="1:7" ht="12.75">
      <c r="A161" s="45"/>
      <c r="B161" s="45"/>
      <c r="C161" s="45"/>
      <c r="D161" s="38" t="s">
        <v>214</v>
      </c>
      <c r="E161" s="66">
        <v>30309</v>
      </c>
      <c r="F161" s="72">
        <f>SUM(F162,F165:F166)</f>
        <v>24684.52</v>
      </c>
      <c r="G161" s="96">
        <f t="shared" si="3"/>
        <v>0.8144287175426441</v>
      </c>
    </row>
    <row r="162" spans="1:7" ht="12.75">
      <c r="A162" s="45"/>
      <c r="B162" s="45"/>
      <c r="C162" s="91">
        <v>750</v>
      </c>
      <c r="D162" s="38" t="s">
        <v>215</v>
      </c>
      <c r="E162" s="66">
        <v>10709</v>
      </c>
      <c r="F162" s="72">
        <v>10507</v>
      </c>
      <c r="G162" s="96">
        <f t="shared" si="3"/>
        <v>0.9811373610981418</v>
      </c>
    </row>
    <row r="163" spans="1:7" ht="12.75">
      <c r="A163" s="45"/>
      <c r="B163" s="45"/>
      <c r="C163" s="45"/>
      <c r="D163" s="38" t="s">
        <v>216</v>
      </c>
      <c r="E163" s="53"/>
      <c r="F163" s="72"/>
      <c r="G163" s="96"/>
    </row>
    <row r="164" spans="1:7" ht="12.75">
      <c r="A164" s="48"/>
      <c r="B164" s="48"/>
      <c r="C164" s="48"/>
      <c r="D164" s="38" t="s">
        <v>217</v>
      </c>
      <c r="E164" s="54"/>
      <c r="F164" s="72"/>
      <c r="G164" s="96"/>
    </row>
    <row r="165" spans="1:7" ht="12.75">
      <c r="A165" s="45"/>
      <c r="B165" s="45"/>
      <c r="C165" s="91">
        <v>830</v>
      </c>
      <c r="D165" s="38" t="s">
        <v>63</v>
      </c>
      <c r="E165" s="66">
        <v>19600</v>
      </c>
      <c r="F165" s="72">
        <v>13955.25</v>
      </c>
      <c r="G165" s="96">
        <f>F165/E165</f>
        <v>0.7120025510204082</v>
      </c>
    </row>
    <row r="166" spans="1:7" ht="12.75">
      <c r="A166" s="45"/>
      <c r="B166" s="45"/>
      <c r="C166" s="91">
        <v>970</v>
      </c>
      <c r="D166" s="38" t="s">
        <v>78</v>
      </c>
      <c r="E166" s="66">
        <v>0</v>
      </c>
      <c r="F166" s="72">
        <v>222.27</v>
      </c>
      <c r="G166" s="96" t="s">
        <v>180</v>
      </c>
    </row>
    <row r="167" spans="1:7" ht="12.75">
      <c r="A167" s="45"/>
      <c r="B167" s="46">
        <v>80195</v>
      </c>
      <c r="C167" s="45"/>
      <c r="D167" s="38" t="s">
        <v>36</v>
      </c>
      <c r="E167" s="66">
        <v>291592</v>
      </c>
      <c r="F167" s="72">
        <f>SUM(F168)</f>
        <v>8192.17</v>
      </c>
      <c r="G167" s="96">
        <f>F167/E167</f>
        <v>0.02809463222584982</v>
      </c>
    </row>
    <row r="168" spans="1:7" ht="12.75">
      <c r="A168" s="45"/>
      <c r="B168" s="45"/>
      <c r="C168" s="45"/>
      <c r="D168" s="38" t="s">
        <v>214</v>
      </c>
      <c r="E168" s="66">
        <v>291592</v>
      </c>
      <c r="F168" s="72">
        <f>SUM(F169,F171,F173)</f>
        <v>8192.17</v>
      </c>
      <c r="G168" s="96">
        <f>F168/E168</f>
        <v>0.02809463222584982</v>
      </c>
    </row>
    <row r="169" spans="1:7" ht="12.75">
      <c r="A169" s="45"/>
      <c r="B169" s="45"/>
      <c r="C169" s="47">
        <v>2030</v>
      </c>
      <c r="D169" s="38" t="s">
        <v>314</v>
      </c>
      <c r="E169" s="66">
        <v>81592</v>
      </c>
      <c r="F169" s="72">
        <v>8080.77</v>
      </c>
      <c r="G169" s="96">
        <f>F169/E169</f>
        <v>0.0990387537993921</v>
      </c>
    </row>
    <row r="170" spans="1:7" ht="12.75">
      <c r="A170" s="45"/>
      <c r="B170" s="45"/>
      <c r="C170" s="45"/>
      <c r="D170" s="38" t="s">
        <v>315</v>
      </c>
      <c r="E170" s="53"/>
      <c r="F170" s="72"/>
      <c r="G170" s="96"/>
    </row>
    <row r="171" spans="1:7" ht="12.75">
      <c r="A171" s="45"/>
      <c r="B171" s="45"/>
      <c r="C171" s="47">
        <v>2440</v>
      </c>
      <c r="D171" s="38" t="s">
        <v>272</v>
      </c>
      <c r="E171" s="66">
        <v>210000</v>
      </c>
      <c r="F171" s="72">
        <v>0</v>
      </c>
      <c r="G171" s="96">
        <f>F171/E171</f>
        <v>0</v>
      </c>
    </row>
    <row r="172" spans="1:7" ht="12.75">
      <c r="A172" s="45"/>
      <c r="B172" s="45"/>
      <c r="C172" s="45"/>
      <c r="D172" s="38" t="s">
        <v>270</v>
      </c>
      <c r="E172" s="53"/>
      <c r="F172" s="72"/>
      <c r="G172" s="96"/>
    </row>
    <row r="173" spans="1:7" ht="12.75">
      <c r="A173" s="45"/>
      <c r="B173" s="45"/>
      <c r="C173" s="92" t="s">
        <v>327</v>
      </c>
      <c r="D173" s="38" t="s">
        <v>318</v>
      </c>
      <c r="E173" s="53">
        <v>0</v>
      </c>
      <c r="F173" s="72">
        <v>111.4</v>
      </c>
      <c r="G173" s="96" t="s">
        <v>180</v>
      </c>
    </row>
    <row r="174" spans="1:7" ht="12.75">
      <c r="A174" s="45"/>
      <c r="B174" s="45"/>
      <c r="C174" s="92"/>
      <c r="D174" s="38" t="s">
        <v>245</v>
      </c>
      <c r="E174" s="53"/>
      <c r="F174" s="72"/>
      <c r="G174" s="96"/>
    </row>
    <row r="175" spans="1:7" ht="12.75">
      <c r="A175" s="44">
        <v>851</v>
      </c>
      <c r="B175" s="45"/>
      <c r="C175" s="45"/>
      <c r="D175" s="36" t="s">
        <v>55</v>
      </c>
      <c r="E175" s="65">
        <v>170200</v>
      </c>
      <c r="F175" s="73">
        <f>SUM(F176,F179)</f>
        <v>135240.23</v>
      </c>
      <c r="G175" s="95">
        <f aca="true" t="shared" si="4" ref="G175:G181">F175/E175</f>
        <v>0.794595945945946</v>
      </c>
    </row>
    <row r="176" spans="1:7" ht="12.75">
      <c r="A176" s="45"/>
      <c r="B176" s="46">
        <v>85154</v>
      </c>
      <c r="C176" s="45"/>
      <c r="D176" s="38" t="s">
        <v>56</v>
      </c>
      <c r="E176" s="66">
        <v>170000</v>
      </c>
      <c r="F176" s="72">
        <f>SUM(F177)</f>
        <v>135240.23</v>
      </c>
      <c r="G176" s="96">
        <f t="shared" si="4"/>
        <v>0.7955307647058825</v>
      </c>
    </row>
    <row r="177" spans="1:7" ht="12.75">
      <c r="A177" s="45"/>
      <c r="B177" s="45"/>
      <c r="C177" s="45"/>
      <c r="D177" s="38" t="s">
        <v>214</v>
      </c>
      <c r="E177" s="66">
        <v>170000</v>
      </c>
      <c r="F177" s="72">
        <f>SUM(F178)</f>
        <v>135240.23</v>
      </c>
      <c r="G177" s="96">
        <f t="shared" si="4"/>
        <v>0.7955307647058825</v>
      </c>
    </row>
    <row r="178" spans="1:7" ht="12.75">
      <c r="A178" s="45"/>
      <c r="B178" s="45"/>
      <c r="C178" s="91">
        <v>480</v>
      </c>
      <c r="D178" s="38" t="s">
        <v>186</v>
      </c>
      <c r="E178" s="66">
        <v>170000</v>
      </c>
      <c r="F178" s="72">
        <v>135240.23</v>
      </c>
      <c r="G178" s="96">
        <f t="shared" si="4"/>
        <v>0.7955307647058825</v>
      </c>
    </row>
    <row r="179" spans="1:7" ht="12.75">
      <c r="A179" s="45"/>
      <c r="B179" s="46">
        <v>85195</v>
      </c>
      <c r="C179" s="45"/>
      <c r="D179" s="38" t="s">
        <v>36</v>
      </c>
      <c r="E179" s="66">
        <v>200</v>
      </c>
      <c r="F179" s="72">
        <v>0</v>
      </c>
      <c r="G179" s="96">
        <f t="shared" si="4"/>
        <v>0</v>
      </c>
    </row>
    <row r="180" spans="1:7" ht="12.75">
      <c r="A180" s="45"/>
      <c r="B180" s="45"/>
      <c r="C180" s="45"/>
      <c r="D180" s="38" t="s">
        <v>214</v>
      </c>
      <c r="E180" s="66">
        <v>200</v>
      </c>
      <c r="F180" s="72">
        <v>0</v>
      </c>
      <c r="G180" s="96">
        <f t="shared" si="4"/>
        <v>0</v>
      </c>
    </row>
    <row r="181" spans="1:7" ht="12.75">
      <c r="A181" s="45"/>
      <c r="B181" s="45"/>
      <c r="C181" s="47">
        <v>2010</v>
      </c>
      <c r="D181" s="38" t="s">
        <v>303</v>
      </c>
      <c r="E181" s="66">
        <v>200</v>
      </c>
      <c r="F181" s="72">
        <v>0</v>
      </c>
      <c r="G181" s="96">
        <f t="shared" si="4"/>
        <v>0</v>
      </c>
    </row>
    <row r="182" spans="1:7" ht="12.75">
      <c r="A182" s="45"/>
      <c r="B182" s="45"/>
      <c r="C182" s="45"/>
      <c r="D182" s="38" t="s">
        <v>304</v>
      </c>
      <c r="E182" s="53"/>
      <c r="F182" s="72"/>
      <c r="G182" s="96"/>
    </row>
    <row r="183" spans="1:7" ht="12.75">
      <c r="A183" s="48"/>
      <c r="B183" s="48"/>
      <c r="C183" s="48"/>
      <c r="D183" s="38" t="s">
        <v>305</v>
      </c>
      <c r="E183" s="54"/>
      <c r="F183" s="72"/>
      <c r="G183" s="96"/>
    </row>
    <row r="184" spans="1:7" ht="12.75">
      <c r="A184" s="44">
        <v>852</v>
      </c>
      <c r="B184" s="45"/>
      <c r="C184" s="45"/>
      <c r="D184" s="36" t="s">
        <v>57</v>
      </c>
      <c r="E184" s="65">
        <v>4354407.51</v>
      </c>
      <c r="F184" s="73">
        <f>SUM(F185,F195,F202,F210,F213,F219,F222)</f>
        <v>2257723.42</v>
      </c>
      <c r="G184" s="95">
        <f>F184/E184</f>
        <v>0.5184915318134752</v>
      </c>
    </row>
    <row r="185" spans="1:7" ht="12.75">
      <c r="A185" s="45"/>
      <c r="B185" s="46">
        <v>85212</v>
      </c>
      <c r="C185" s="45"/>
      <c r="D185" s="38" t="s">
        <v>316</v>
      </c>
      <c r="E185" s="66">
        <v>3226746</v>
      </c>
      <c r="F185" s="72">
        <f>SUM(F187)</f>
        <v>1640016.2</v>
      </c>
      <c r="G185" s="96">
        <f>F185/E185</f>
        <v>0.508256987069946</v>
      </c>
    </row>
    <row r="186" spans="1:7" ht="12.75">
      <c r="A186" s="45"/>
      <c r="B186" s="45"/>
      <c r="C186" s="45"/>
      <c r="D186" s="38" t="s">
        <v>317</v>
      </c>
      <c r="E186" s="53"/>
      <c r="F186" s="72"/>
      <c r="G186" s="96"/>
    </row>
    <row r="187" spans="1:7" ht="12.75">
      <c r="A187" s="45"/>
      <c r="B187" s="45"/>
      <c r="C187" s="45"/>
      <c r="D187" s="38" t="s">
        <v>214</v>
      </c>
      <c r="E187" s="66">
        <v>3226746</v>
      </c>
      <c r="F187" s="72">
        <f>SUM(F188:F190,F193)</f>
        <v>1640016.2</v>
      </c>
      <c r="G187" s="96">
        <f>F187/E187</f>
        <v>0.508256987069946</v>
      </c>
    </row>
    <row r="188" spans="1:7" ht="12.75">
      <c r="A188" s="45"/>
      <c r="B188" s="45"/>
      <c r="C188" s="91">
        <v>920</v>
      </c>
      <c r="D188" s="38" t="s">
        <v>64</v>
      </c>
      <c r="E188" s="66">
        <v>2500</v>
      </c>
      <c r="F188" s="72">
        <v>429.29</v>
      </c>
      <c r="G188" s="96">
        <f>F188/E188</f>
        <v>0.171716</v>
      </c>
    </row>
    <row r="189" spans="1:7" ht="12.75">
      <c r="A189" s="45"/>
      <c r="B189" s="45"/>
      <c r="C189" s="91">
        <v>970</v>
      </c>
      <c r="D189" s="38" t="s">
        <v>78</v>
      </c>
      <c r="E189" s="66">
        <v>8000</v>
      </c>
      <c r="F189" s="72">
        <v>19044.17</v>
      </c>
      <c r="G189" s="96">
        <f>F189/E189</f>
        <v>2.3805212499999997</v>
      </c>
    </row>
    <row r="190" spans="1:7" ht="12.75">
      <c r="A190" s="45"/>
      <c r="B190" s="45"/>
      <c r="C190" s="47">
        <v>2010</v>
      </c>
      <c r="D190" s="38" t="s">
        <v>303</v>
      </c>
      <c r="E190" s="66">
        <v>3214000</v>
      </c>
      <c r="F190" s="72">
        <v>1617397</v>
      </c>
      <c r="G190" s="96">
        <f>F190/E190</f>
        <v>0.5032349097697573</v>
      </c>
    </row>
    <row r="191" spans="1:7" ht="12.75">
      <c r="A191" s="45"/>
      <c r="B191" s="45"/>
      <c r="C191" s="45"/>
      <c r="D191" s="38" t="s">
        <v>304</v>
      </c>
      <c r="E191" s="53"/>
      <c r="F191" s="72"/>
      <c r="G191" s="96"/>
    </row>
    <row r="192" spans="1:7" ht="12.75">
      <c r="A192" s="48"/>
      <c r="B192" s="48"/>
      <c r="C192" s="48"/>
      <c r="D192" s="38" t="s">
        <v>305</v>
      </c>
      <c r="E192" s="54"/>
      <c r="F192" s="72"/>
      <c r="G192" s="96"/>
    </row>
    <row r="193" spans="1:7" ht="12.75">
      <c r="A193" s="45"/>
      <c r="B193" s="45"/>
      <c r="C193" s="47">
        <v>2910</v>
      </c>
      <c r="D193" s="38" t="s">
        <v>318</v>
      </c>
      <c r="E193" s="66">
        <v>2246</v>
      </c>
      <c r="F193" s="72">
        <v>3145.74</v>
      </c>
      <c r="G193" s="96">
        <f>F193/E193</f>
        <v>1.4005966162065895</v>
      </c>
    </row>
    <row r="194" spans="1:7" ht="12.75">
      <c r="A194" s="45"/>
      <c r="B194" s="45"/>
      <c r="C194" s="45"/>
      <c r="D194" s="38" t="s">
        <v>245</v>
      </c>
      <c r="E194" s="53"/>
      <c r="F194" s="72"/>
      <c r="G194" s="96"/>
    </row>
    <row r="195" spans="1:7" ht="12.75">
      <c r="A195" s="45"/>
      <c r="B195" s="46">
        <v>85213</v>
      </c>
      <c r="C195" s="45"/>
      <c r="D195" s="38" t="s">
        <v>319</v>
      </c>
      <c r="E195" s="66">
        <v>18000</v>
      </c>
      <c r="F195" s="72">
        <f>SUM(F198)</f>
        <v>9687</v>
      </c>
      <c r="G195" s="96">
        <f>F195/E195</f>
        <v>0.5381666666666667</v>
      </c>
    </row>
    <row r="196" spans="1:7" ht="12.75">
      <c r="A196" s="45"/>
      <c r="B196" s="45"/>
      <c r="C196" s="45"/>
      <c r="D196" s="38" t="s">
        <v>320</v>
      </c>
      <c r="E196" s="53"/>
      <c r="F196" s="72"/>
      <c r="G196" s="96"/>
    </row>
    <row r="197" spans="1:7" ht="12.75">
      <c r="A197" s="48"/>
      <c r="B197" s="48"/>
      <c r="C197" s="48"/>
      <c r="D197" s="38" t="s">
        <v>321</v>
      </c>
      <c r="E197" s="54"/>
      <c r="F197" s="72"/>
      <c r="G197" s="96"/>
    </row>
    <row r="198" spans="1:7" ht="12.75">
      <c r="A198" s="45"/>
      <c r="B198" s="45"/>
      <c r="C198" s="45"/>
      <c r="D198" s="38" t="s">
        <v>214</v>
      </c>
      <c r="E198" s="66">
        <v>18000</v>
      </c>
      <c r="F198" s="72">
        <f>SUM(F199)</f>
        <v>9687</v>
      </c>
      <c r="G198" s="96">
        <f>F198/E198</f>
        <v>0.5381666666666667</v>
      </c>
    </row>
    <row r="199" spans="1:7" ht="12.75">
      <c r="A199" s="45"/>
      <c r="B199" s="45"/>
      <c r="C199" s="47">
        <v>2010</v>
      </c>
      <c r="D199" s="38" t="s">
        <v>303</v>
      </c>
      <c r="E199" s="66">
        <v>18000</v>
      </c>
      <c r="F199" s="72">
        <v>9687</v>
      </c>
      <c r="G199" s="96">
        <f>F199/E199</f>
        <v>0.5381666666666667</v>
      </c>
    </row>
    <row r="200" spans="1:7" ht="12.75">
      <c r="A200" s="45"/>
      <c r="B200" s="45"/>
      <c r="C200" s="45"/>
      <c r="D200" s="38" t="s">
        <v>304</v>
      </c>
      <c r="E200" s="53"/>
      <c r="F200" s="72"/>
      <c r="G200" s="96"/>
    </row>
    <row r="201" spans="1:7" ht="12.75">
      <c r="A201" s="48"/>
      <c r="B201" s="48"/>
      <c r="C201" s="48"/>
      <c r="D201" s="38" t="s">
        <v>305</v>
      </c>
      <c r="E201" s="54"/>
      <c r="F201" s="72"/>
      <c r="G201" s="96"/>
    </row>
    <row r="202" spans="1:7" ht="12.75">
      <c r="A202" s="45"/>
      <c r="B202" s="46">
        <v>85214</v>
      </c>
      <c r="C202" s="45"/>
      <c r="D202" s="38" t="s">
        <v>291</v>
      </c>
      <c r="E202" s="66">
        <v>557500</v>
      </c>
      <c r="F202" s="72">
        <f>SUM(F203)</f>
        <v>369100</v>
      </c>
      <c r="G202" s="96">
        <f>F202/E202</f>
        <v>0.6620627802690583</v>
      </c>
    </row>
    <row r="203" spans="1:7" ht="12.75">
      <c r="A203" s="45"/>
      <c r="B203" s="45"/>
      <c r="C203" s="45"/>
      <c r="D203" s="38" t="s">
        <v>214</v>
      </c>
      <c r="E203" s="66">
        <v>557500</v>
      </c>
      <c r="F203" s="72">
        <f>SUM(F204:F205,F208)</f>
        <v>369100</v>
      </c>
      <c r="G203" s="96">
        <f>F203/E203</f>
        <v>0.6620627802690583</v>
      </c>
    </row>
    <row r="204" spans="1:7" ht="12.75">
      <c r="A204" s="45"/>
      <c r="B204" s="45"/>
      <c r="C204" s="91">
        <v>830</v>
      </c>
      <c r="D204" s="38" t="s">
        <v>63</v>
      </c>
      <c r="E204" s="66">
        <v>900</v>
      </c>
      <c r="F204" s="72">
        <v>600</v>
      </c>
      <c r="G204" s="96">
        <f>F204/E204</f>
        <v>0.6666666666666666</v>
      </c>
    </row>
    <row r="205" spans="1:7" ht="12.75">
      <c r="A205" s="45"/>
      <c r="B205" s="45"/>
      <c r="C205" s="47">
        <v>2010</v>
      </c>
      <c r="D205" s="38" t="s">
        <v>303</v>
      </c>
      <c r="E205" s="66">
        <v>174600</v>
      </c>
      <c r="F205" s="72">
        <v>101500</v>
      </c>
      <c r="G205" s="96">
        <f>F205/E205</f>
        <v>0.5813287514318443</v>
      </c>
    </row>
    <row r="206" spans="1:7" ht="12.75">
      <c r="A206" s="45"/>
      <c r="B206" s="45"/>
      <c r="C206" s="45"/>
      <c r="D206" s="38" t="s">
        <v>304</v>
      </c>
      <c r="E206" s="53"/>
      <c r="F206" s="72"/>
      <c r="G206" s="96"/>
    </row>
    <row r="207" spans="1:7" ht="12.75">
      <c r="A207" s="48"/>
      <c r="B207" s="48"/>
      <c r="C207" s="48"/>
      <c r="D207" s="38" t="s">
        <v>305</v>
      </c>
      <c r="E207" s="54"/>
      <c r="F207" s="72"/>
      <c r="G207" s="96"/>
    </row>
    <row r="208" spans="1:7" ht="12.75">
      <c r="A208" s="45"/>
      <c r="B208" s="45"/>
      <c r="C208" s="47">
        <v>2030</v>
      </c>
      <c r="D208" s="38" t="s">
        <v>314</v>
      </c>
      <c r="E208" s="66">
        <v>382000</v>
      </c>
      <c r="F208" s="72">
        <v>267000</v>
      </c>
      <c r="G208" s="96">
        <f>F208/E208</f>
        <v>0.6989528795811518</v>
      </c>
    </row>
    <row r="209" spans="1:7" ht="12.75">
      <c r="A209" s="45"/>
      <c r="B209" s="45"/>
      <c r="C209" s="45"/>
      <c r="D209" s="38" t="s">
        <v>315</v>
      </c>
      <c r="E209" s="53"/>
      <c r="F209" s="72"/>
      <c r="G209" s="96"/>
    </row>
    <row r="210" spans="1:7" ht="12.75">
      <c r="A210" s="45"/>
      <c r="B210" s="45">
        <v>85215</v>
      </c>
      <c r="C210" s="45"/>
      <c r="D210" s="38" t="s">
        <v>127</v>
      </c>
      <c r="E210" s="53">
        <v>0</v>
      </c>
      <c r="F210" s="72">
        <v>0</v>
      </c>
      <c r="G210" s="96" t="s">
        <v>180</v>
      </c>
    </row>
    <row r="211" spans="1:7" ht="12.75">
      <c r="A211" s="45"/>
      <c r="B211" s="45"/>
      <c r="C211" s="45"/>
      <c r="D211" s="38" t="s">
        <v>214</v>
      </c>
      <c r="E211" s="53">
        <v>0</v>
      </c>
      <c r="F211" s="72">
        <v>0</v>
      </c>
      <c r="G211" s="96" t="s">
        <v>180</v>
      </c>
    </row>
    <row r="212" spans="1:7" ht="12.75">
      <c r="A212" s="45"/>
      <c r="B212" s="45"/>
      <c r="C212" s="91">
        <v>970</v>
      </c>
      <c r="D212" s="38" t="s">
        <v>78</v>
      </c>
      <c r="E212" s="53">
        <v>0</v>
      </c>
      <c r="F212" s="72">
        <v>0</v>
      </c>
      <c r="G212" s="96" t="s">
        <v>180</v>
      </c>
    </row>
    <row r="213" spans="1:7" ht="12.75">
      <c r="A213" s="45"/>
      <c r="B213" s="46">
        <v>85219</v>
      </c>
      <c r="C213" s="45"/>
      <c r="D213" s="38" t="s">
        <v>58</v>
      </c>
      <c r="E213" s="66">
        <v>403443.51</v>
      </c>
      <c r="F213" s="72">
        <f>SUM(F214)</f>
        <v>145122.66999999998</v>
      </c>
      <c r="G213" s="96">
        <f>F213/E213</f>
        <v>0.3597100124376768</v>
      </c>
    </row>
    <row r="214" spans="1:7" ht="12.75">
      <c r="A214" s="45"/>
      <c r="B214" s="45"/>
      <c r="C214" s="45"/>
      <c r="D214" s="38" t="s">
        <v>214</v>
      </c>
      <c r="E214" s="66">
        <v>403443.51</v>
      </c>
      <c r="F214" s="72">
        <f>SUM(F215:F217)</f>
        <v>145122.66999999998</v>
      </c>
      <c r="G214" s="96">
        <f>F214/E214</f>
        <v>0.3597100124376768</v>
      </c>
    </row>
    <row r="215" spans="1:7" ht="12.75">
      <c r="A215" s="45"/>
      <c r="B215" s="45"/>
      <c r="C215" s="91">
        <v>920</v>
      </c>
      <c r="D215" s="38" t="s">
        <v>64</v>
      </c>
      <c r="E215" s="66">
        <v>6100</v>
      </c>
      <c r="F215" s="72">
        <v>1021.67</v>
      </c>
      <c r="G215" s="96">
        <f>F215/E215</f>
        <v>0.16748688524590163</v>
      </c>
    </row>
    <row r="216" spans="1:7" ht="12.75">
      <c r="A216" s="45"/>
      <c r="B216" s="45"/>
      <c r="C216" s="47">
        <v>2008</v>
      </c>
      <c r="D216" s="38" t="s">
        <v>271</v>
      </c>
      <c r="E216" s="66">
        <v>233343.51</v>
      </c>
      <c r="F216" s="72">
        <v>50000</v>
      </c>
      <c r="G216" s="96">
        <f>F216/E216</f>
        <v>0.21427636877494471</v>
      </c>
    </row>
    <row r="217" spans="1:7" ht="12.75">
      <c r="A217" s="45"/>
      <c r="B217" s="45"/>
      <c r="C217" s="47">
        <v>2030</v>
      </c>
      <c r="D217" s="38" t="s">
        <v>314</v>
      </c>
      <c r="E217" s="66">
        <v>164000</v>
      </c>
      <c r="F217" s="72">
        <v>94101</v>
      </c>
      <c r="G217" s="96">
        <f>F217/E217</f>
        <v>0.5737865853658537</v>
      </c>
    </row>
    <row r="218" spans="1:7" ht="12.75">
      <c r="A218" s="45"/>
      <c r="B218" s="45"/>
      <c r="C218" s="45"/>
      <c r="D218" s="38" t="s">
        <v>315</v>
      </c>
      <c r="E218" s="53"/>
      <c r="F218" s="72"/>
      <c r="G218" s="96"/>
    </row>
    <row r="219" spans="1:7" ht="12.75">
      <c r="A219" s="45"/>
      <c r="B219" s="46">
        <v>85228</v>
      </c>
      <c r="C219" s="45"/>
      <c r="D219" s="38" t="s">
        <v>59</v>
      </c>
      <c r="E219" s="66">
        <v>30000</v>
      </c>
      <c r="F219" s="72">
        <f>SUM(F220)</f>
        <v>20273.55</v>
      </c>
      <c r="G219" s="96">
        <f aca="true" t="shared" si="5" ref="G219:G224">F219/E219</f>
        <v>0.675785</v>
      </c>
    </row>
    <row r="220" spans="1:7" ht="12.75">
      <c r="A220" s="45"/>
      <c r="B220" s="45"/>
      <c r="C220" s="45"/>
      <c r="D220" s="38" t="s">
        <v>214</v>
      </c>
      <c r="E220" s="66">
        <v>30000</v>
      </c>
      <c r="F220" s="72">
        <f>SUM(F221)</f>
        <v>20273.55</v>
      </c>
      <c r="G220" s="96">
        <f t="shared" si="5"/>
        <v>0.675785</v>
      </c>
    </row>
    <row r="221" spans="1:7" ht="12.75">
      <c r="A221" s="45"/>
      <c r="B221" s="45"/>
      <c r="C221" s="91">
        <v>830</v>
      </c>
      <c r="D221" s="38" t="s">
        <v>63</v>
      </c>
      <c r="E221" s="66">
        <v>30000</v>
      </c>
      <c r="F221" s="72">
        <v>20273.55</v>
      </c>
      <c r="G221" s="96">
        <f t="shared" si="5"/>
        <v>0.675785</v>
      </c>
    </row>
    <row r="222" spans="1:7" ht="12.75">
      <c r="A222" s="45"/>
      <c r="B222" s="46">
        <v>85295</v>
      </c>
      <c r="C222" s="45"/>
      <c r="D222" s="38" t="s">
        <v>36</v>
      </c>
      <c r="E222" s="66">
        <v>118718</v>
      </c>
      <c r="F222" s="72">
        <f>SUM(F223)</f>
        <v>73524</v>
      </c>
      <c r="G222" s="96">
        <f t="shared" si="5"/>
        <v>0.6193163631462795</v>
      </c>
    </row>
    <row r="223" spans="1:7" ht="12.75">
      <c r="A223" s="45"/>
      <c r="B223" s="45"/>
      <c r="C223" s="45"/>
      <c r="D223" s="38" t="s">
        <v>214</v>
      </c>
      <c r="E223" s="66">
        <v>118718</v>
      </c>
      <c r="F223" s="72">
        <f>SUM(F224)</f>
        <v>73524</v>
      </c>
      <c r="G223" s="96">
        <f t="shared" si="5"/>
        <v>0.6193163631462795</v>
      </c>
    </row>
    <row r="224" spans="1:7" ht="12.75">
      <c r="A224" s="45"/>
      <c r="B224" s="45"/>
      <c r="C224" s="47">
        <v>2030</v>
      </c>
      <c r="D224" s="38" t="s">
        <v>314</v>
      </c>
      <c r="E224" s="66">
        <v>118718</v>
      </c>
      <c r="F224" s="72">
        <v>73524</v>
      </c>
      <c r="G224" s="96">
        <f t="shared" si="5"/>
        <v>0.6193163631462795</v>
      </c>
    </row>
    <row r="225" spans="1:7" ht="12.75">
      <c r="A225" s="45"/>
      <c r="B225" s="45"/>
      <c r="C225" s="45"/>
      <c r="D225" s="38" t="s">
        <v>315</v>
      </c>
      <c r="E225" s="53"/>
      <c r="F225" s="72"/>
      <c r="G225" s="96"/>
    </row>
    <row r="226" spans="1:7" ht="12.75">
      <c r="A226" s="44">
        <v>854</v>
      </c>
      <c r="B226" s="45"/>
      <c r="C226" s="45"/>
      <c r="D226" s="36" t="s">
        <v>128</v>
      </c>
      <c r="E226" s="65">
        <v>259038</v>
      </c>
      <c r="F226" s="73">
        <f>SUM(F227)</f>
        <v>212263</v>
      </c>
      <c r="G226" s="95">
        <f>F226/E226</f>
        <v>0.8194280375852192</v>
      </c>
    </row>
    <row r="227" spans="1:7" ht="12.75">
      <c r="A227" s="45"/>
      <c r="B227" s="46">
        <v>85415</v>
      </c>
      <c r="C227" s="45"/>
      <c r="D227" s="38" t="s">
        <v>129</v>
      </c>
      <c r="E227" s="66">
        <v>259038</v>
      </c>
      <c r="F227" s="72">
        <f>SUM(F228)</f>
        <v>212263</v>
      </c>
      <c r="G227" s="96">
        <f>F227/E227</f>
        <v>0.8194280375852192</v>
      </c>
    </row>
    <row r="228" spans="1:7" ht="12.75">
      <c r="A228" s="45"/>
      <c r="B228" s="45"/>
      <c r="C228" s="45"/>
      <c r="D228" s="38" t="s">
        <v>214</v>
      </c>
      <c r="E228" s="66">
        <v>259038</v>
      </c>
      <c r="F228" s="72">
        <f>SUM(F229)</f>
        <v>212263</v>
      </c>
      <c r="G228" s="96">
        <f>F228/E228</f>
        <v>0.8194280375852192</v>
      </c>
    </row>
    <row r="229" spans="1:7" ht="12.75">
      <c r="A229" s="45"/>
      <c r="B229" s="45"/>
      <c r="C229" s="47">
        <v>2030</v>
      </c>
      <c r="D229" s="38" t="s">
        <v>314</v>
      </c>
      <c r="E229" s="66">
        <v>259038</v>
      </c>
      <c r="F229" s="72">
        <v>212263</v>
      </c>
      <c r="G229" s="96">
        <f>F229/E229</f>
        <v>0.8194280375852192</v>
      </c>
    </row>
    <row r="230" spans="1:7" ht="12.75">
      <c r="A230" s="45"/>
      <c r="B230" s="45"/>
      <c r="C230" s="45"/>
      <c r="D230" s="38" t="s">
        <v>315</v>
      </c>
      <c r="E230" s="53"/>
      <c r="F230" s="72"/>
      <c r="G230" s="96"/>
    </row>
    <row r="231" spans="1:7" ht="12.75">
      <c r="A231" s="44">
        <v>900</v>
      </c>
      <c r="B231" s="45"/>
      <c r="C231" s="45"/>
      <c r="D231" s="36" t="s">
        <v>60</v>
      </c>
      <c r="E231" s="65">
        <v>1206177</v>
      </c>
      <c r="F231" s="73">
        <f>SUM(F232,F237,F240)</f>
        <v>3424.94</v>
      </c>
      <c r="G231" s="95">
        <f>F231/E231</f>
        <v>0.0028395003386733455</v>
      </c>
    </row>
    <row r="232" spans="1:7" ht="12.75">
      <c r="A232" s="45"/>
      <c r="B232" s="46">
        <v>90001</v>
      </c>
      <c r="C232" s="45"/>
      <c r="D232" s="38" t="s">
        <v>131</v>
      </c>
      <c r="E232" s="66">
        <v>1202177</v>
      </c>
      <c r="F232" s="72">
        <v>0</v>
      </c>
      <c r="G232" s="96">
        <f>F232/E232</f>
        <v>0</v>
      </c>
    </row>
    <row r="233" spans="1:7" ht="12.75">
      <c r="A233" s="45"/>
      <c r="B233" s="45"/>
      <c r="C233" s="45"/>
      <c r="D233" s="38" t="s">
        <v>222</v>
      </c>
      <c r="E233" s="66">
        <v>1202177</v>
      </c>
      <c r="F233" s="72">
        <v>0</v>
      </c>
      <c r="G233" s="96">
        <f>F233/E233</f>
        <v>0</v>
      </c>
    </row>
    <row r="234" spans="1:7" ht="12.75">
      <c r="A234" s="45"/>
      <c r="B234" s="45"/>
      <c r="C234" s="47">
        <v>6298</v>
      </c>
      <c r="D234" s="38" t="s">
        <v>264</v>
      </c>
      <c r="E234" s="66">
        <v>1202177</v>
      </c>
      <c r="F234" s="72">
        <v>0</v>
      </c>
      <c r="G234" s="96">
        <f>F234/E234</f>
        <v>0</v>
      </c>
    </row>
    <row r="235" spans="1:7" ht="12.75">
      <c r="A235" s="45"/>
      <c r="B235" s="45"/>
      <c r="C235" s="45"/>
      <c r="D235" s="38" t="s">
        <v>265</v>
      </c>
      <c r="E235" s="53"/>
      <c r="F235" s="72"/>
      <c r="G235" s="96"/>
    </row>
    <row r="236" spans="1:7" ht="12.75">
      <c r="A236" s="48"/>
      <c r="B236" s="48"/>
      <c r="C236" s="48"/>
      <c r="D236" s="38" t="s">
        <v>266</v>
      </c>
      <c r="E236" s="54"/>
      <c r="F236" s="72"/>
      <c r="G236" s="96"/>
    </row>
    <row r="237" spans="1:7" ht="12.75">
      <c r="A237" s="45"/>
      <c r="B237" s="46">
        <v>90020</v>
      </c>
      <c r="C237" s="45"/>
      <c r="D237" s="38" t="s">
        <v>302</v>
      </c>
      <c r="E237" s="66">
        <v>1550</v>
      </c>
      <c r="F237" s="72">
        <f>SUM(F238)</f>
        <v>888.68</v>
      </c>
      <c r="G237" s="96">
        <f aca="true" t="shared" si="6" ref="G237:G246">F237/E237</f>
        <v>0.5733419354838709</v>
      </c>
    </row>
    <row r="238" spans="1:7" ht="12.75">
      <c r="A238" s="45"/>
      <c r="B238" s="45"/>
      <c r="C238" s="45"/>
      <c r="D238" s="38" t="s">
        <v>214</v>
      </c>
      <c r="E238" s="66">
        <v>1550</v>
      </c>
      <c r="F238" s="72">
        <f>SUM(F239)</f>
        <v>888.68</v>
      </c>
      <c r="G238" s="96">
        <f t="shared" si="6"/>
        <v>0.5733419354838709</v>
      </c>
    </row>
    <row r="239" spans="1:7" ht="12.75">
      <c r="A239" s="45"/>
      <c r="B239" s="45"/>
      <c r="C239" s="91">
        <v>400</v>
      </c>
      <c r="D239" s="38" t="s">
        <v>79</v>
      </c>
      <c r="E239" s="66">
        <v>1550</v>
      </c>
      <c r="F239" s="72">
        <v>888.68</v>
      </c>
      <c r="G239" s="96">
        <f t="shared" si="6"/>
        <v>0.5733419354838709</v>
      </c>
    </row>
    <row r="240" spans="1:7" ht="12.75">
      <c r="A240" s="45"/>
      <c r="B240" s="46">
        <v>90095</v>
      </c>
      <c r="C240" s="45"/>
      <c r="D240" s="38" t="s">
        <v>36</v>
      </c>
      <c r="E240" s="66">
        <v>2450</v>
      </c>
      <c r="F240" s="72">
        <f>SUM(F241)</f>
        <v>2536.26</v>
      </c>
      <c r="G240" s="96">
        <f t="shared" si="6"/>
        <v>1.0352081632653063</v>
      </c>
    </row>
    <row r="241" spans="1:7" ht="12.75">
      <c r="A241" s="45"/>
      <c r="B241" s="45"/>
      <c r="C241" s="45"/>
      <c r="D241" s="38" t="s">
        <v>214</v>
      </c>
      <c r="E241" s="66">
        <v>2450</v>
      </c>
      <c r="F241" s="72">
        <f>SUM(F242)</f>
        <v>2536.26</v>
      </c>
      <c r="G241" s="96">
        <f t="shared" si="6"/>
        <v>1.0352081632653063</v>
      </c>
    </row>
    <row r="242" spans="1:7" ht="12.75">
      <c r="A242" s="45"/>
      <c r="B242" s="45"/>
      <c r="C242" s="91">
        <v>840</v>
      </c>
      <c r="D242" s="38" t="s">
        <v>268</v>
      </c>
      <c r="E242" s="66">
        <v>2450</v>
      </c>
      <c r="F242" s="72">
        <v>2536.26</v>
      </c>
      <c r="G242" s="96">
        <f t="shared" si="6"/>
        <v>1.0352081632653063</v>
      </c>
    </row>
    <row r="243" spans="1:7" ht="12.75">
      <c r="A243" s="44">
        <v>926</v>
      </c>
      <c r="B243" s="45"/>
      <c r="C243" s="45"/>
      <c r="D243" s="36" t="s">
        <v>144</v>
      </c>
      <c r="E243" s="65">
        <v>1050</v>
      </c>
      <c r="F243" s="73">
        <f>SUM(F244)</f>
        <v>1050</v>
      </c>
      <c r="G243" s="95">
        <f t="shared" si="6"/>
        <v>1</v>
      </c>
    </row>
    <row r="244" spans="1:7" ht="12.75">
      <c r="A244" s="45"/>
      <c r="B244" s="46">
        <v>92605</v>
      </c>
      <c r="C244" s="45"/>
      <c r="D244" s="38" t="s">
        <v>146</v>
      </c>
      <c r="E244" s="66">
        <v>1050</v>
      </c>
      <c r="F244" s="72">
        <f>SUM(F245)</f>
        <v>1050</v>
      </c>
      <c r="G244" s="96">
        <f t="shared" si="6"/>
        <v>1</v>
      </c>
    </row>
    <row r="245" spans="1:7" ht="12.75">
      <c r="A245" s="45"/>
      <c r="B245" s="45"/>
      <c r="C245" s="45"/>
      <c r="D245" s="38" t="s">
        <v>214</v>
      </c>
      <c r="E245" s="66">
        <v>1050</v>
      </c>
      <c r="F245" s="72">
        <f>SUM(F246)</f>
        <v>1050</v>
      </c>
      <c r="G245" s="96">
        <f t="shared" si="6"/>
        <v>1</v>
      </c>
    </row>
    <row r="246" spans="1:7" ht="12.75">
      <c r="A246" s="45"/>
      <c r="B246" s="45"/>
      <c r="C246" s="47">
        <v>2910</v>
      </c>
      <c r="D246" s="38" t="s">
        <v>318</v>
      </c>
      <c r="E246" s="66">
        <v>1050</v>
      </c>
      <c r="F246" s="72">
        <v>1050</v>
      </c>
      <c r="G246" s="96">
        <f t="shared" si="6"/>
        <v>1</v>
      </c>
    </row>
    <row r="247" spans="1:7" ht="12.75">
      <c r="A247" s="45"/>
      <c r="B247" s="45"/>
      <c r="C247" s="45"/>
      <c r="D247" s="38" t="s">
        <v>245</v>
      </c>
      <c r="E247" s="53"/>
      <c r="F247" s="72"/>
      <c r="G247" s="96"/>
    </row>
    <row r="248" spans="1:7" ht="12.75">
      <c r="A248" s="48"/>
      <c r="B248" s="48"/>
      <c r="C248" s="48"/>
      <c r="D248" s="42" t="s">
        <v>162</v>
      </c>
      <c r="E248" s="65">
        <v>29217789.51</v>
      </c>
      <c r="F248" s="73">
        <f>SUM(F243,F231,F226,F184,F175,F147,F132,F85,F76,F70,F58,F41,F35,F17,F11,F2)</f>
        <v>15078746.379999999</v>
      </c>
      <c r="G248" s="95">
        <f>F248/E248</f>
        <v>0.5160810120436794</v>
      </c>
    </row>
  </sheetData>
  <sheetProtection/>
  <printOptions horizontalCentered="1"/>
  <pageMargins left="0.5905511811023623" right="0.3937007874015748" top="1.141732283464567" bottom="0.8267716535433072" header="0.6692913385826772" footer="0.5118110236220472"/>
  <pageSetup firstPageNumber="19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3
Dochody  wykonane wg
paragrafów klasyfikacji</oddHead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1">
      <selection activeCell="F1" sqref="F1:G1"/>
    </sheetView>
  </sheetViews>
  <sheetFormatPr defaultColWidth="8.00390625" defaultRowHeight="12.75"/>
  <cols>
    <col min="1" max="1" width="5.140625" style="110" customWidth="1"/>
    <col min="2" max="2" width="7.7109375" style="110" bestFit="1" customWidth="1"/>
    <col min="3" max="3" width="4.421875" style="110" bestFit="1" customWidth="1"/>
    <col min="4" max="4" width="60.7109375" style="25" bestFit="1" customWidth="1"/>
    <col min="5" max="5" width="14.421875" style="111" bestFit="1" customWidth="1"/>
    <col min="6" max="6" width="14.421875" style="67" customWidth="1"/>
    <col min="7" max="7" width="9.8515625" style="97" customWidth="1"/>
    <col min="8" max="16384" width="8.00390625" style="25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74" t="s">
        <v>191</v>
      </c>
      <c r="F1" s="75" t="s">
        <v>292</v>
      </c>
      <c r="G1" s="76" t="s">
        <v>293</v>
      </c>
    </row>
    <row r="2" spans="1:7" ht="12.75">
      <c r="A2" s="55">
        <v>10</v>
      </c>
      <c r="B2" s="45"/>
      <c r="C2" s="45"/>
      <c r="D2" s="36" t="s">
        <v>35</v>
      </c>
      <c r="E2" s="65">
        <v>201111</v>
      </c>
      <c r="F2" s="73">
        <f>SUM(F3)</f>
        <v>201108.28</v>
      </c>
      <c r="G2" s="95">
        <f>F2/E2</f>
        <v>0.9999864751306492</v>
      </c>
    </row>
    <row r="3" spans="1:7" ht="12.75">
      <c r="A3" s="45"/>
      <c r="B3" s="56">
        <v>1095</v>
      </c>
      <c r="C3" s="45"/>
      <c r="D3" s="38" t="s">
        <v>36</v>
      </c>
      <c r="E3" s="66">
        <v>201111</v>
      </c>
      <c r="F3" s="72">
        <f>SUM(F4)</f>
        <v>201108.28</v>
      </c>
      <c r="G3" s="96">
        <f>F3/E3</f>
        <v>0.9999864751306492</v>
      </c>
    </row>
    <row r="4" spans="1:7" ht="12.75">
      <c r="A4" s="45"/>
      <c r="B4" s="45"/>
      <c r="C4" s="47">
        <v>2010</v>
      </c>
      <c r="D4" s="38" t="s">
        <v>303</v>
      </c>
      <c r="E4" s="66">
        <v>201111</v>
      </c>
      <c r="F4" s="72">
        <v>201108.28</v>
      </c>
      <c r="G4" s="96">
        <f>F4/E4</f>
        <v>0.9999864751306492</v>
      </c>
    </row>
    <row r="5" spans="1:7" ht="12.75">
      <c r="A5" s="45"/>
      <c r="B5" s="45"/>
      <c r="C5" s="45"/>
      <c r="D5" s="38" t="s">
        <v>304</v>
      </c>
      <c r="E5" s="53"/>
      <c r="F5" s="72"/>
      <c r="G5" s="96"/>
    </row>
    <row r="6" spans="1:7" ht="12.75">
      <c r="A6" s="48"/>
      <c r="B6" s="48"/>
      <c r="C6" s="48"/>
      <c r="D6" s="38" t="s">
        <v>305</v>
      </c>
      <c r="E6" s="54"/>
      <c r="F6" s="72"/>
      <c r="G6" s="96"/>
    </row>
    <row r="7" spans="1:7" ht="12.75">
      <c r="A7" s="44">
        <v>750</v>
      </c>
      <c r="B7" s="45"/>
      <c r="C7" s="45"/>
      <c r="D7" s="36" t="s">
        <v>42</v>
      </c>
      <c r="E7" s="65">
        <v>101580</v>
      </c>
      <c r="F7" s="73">
        <f>SUM(F8)</f>
        <v>50790</v>
      </c>
      <c r="G7" s="95">
        <f>F7/E7</f>
        <v>0.5</v>
      </c>
    </row>
    <row r="8" spans="1:7" ht="12.75">
      <c r="A8" s="45"/>
      <c r="B8" s="46">
        <v>75011</v>
      </c>
      <c r="C8" s="45"/>
      <c r="D8" s="38" t="s">
        <v>43</v>
      </c>
      <c r="E8" s="66">
        <v>101580</v>
      </c>
      <c r="F8" s="72">
        <f>SUM(F9)</f>
        <v>50790</v>
      </c>
      <c r="G8" s="96">
        <f>F8/E8</f>
        <v>0.5</v>
      </c>
    </row>
    <row r="9" spans="1:7" ht="12.75">
      <c r="A9" s="45"/>
      <c r="B9" s="45"/>
      <c r="C9" s="47">
        <v>2010</v>
      </c>
      <c r="D9" s="38" t="s">
        <v>303</v>
      </c>
      <c r="E9" s="66">
        <v>101580</v>
      </c>
      <c r="F9" s="72">
        <v>50790</v>
      </c>
      <c r="G9" s="96">
        <f>F9/E9</f>
        <v>0.5</v>
      </c>
    </row>
    <row r="10" spans="1:7" ht="12.75">
      <c r="A10" s="45"/>
      <c r="B10" s="45"/>
      <c r="C10" s="45"/>
      <c r="D10" s="38" t="s">
        <v>304</v>
      </c>
      <c r="E10" s="53"/>
      <c r="F10" s="72"/>
      <c r="G10" s="96"/>
    </row>
    <row r="11" spans="1:7" ht="12.75">
      <c r="A11" s="48"/>
      <c r="B11" s="48"/>
      <c r="C11" s="48"/>
      <c r="D11" s="38" t="s">
        <v>305</v>
      </c>
      <c r="E11" s="54"/>
      <c r="F11" s="72"/>
      <c r="G11" s="96"/>
    </row>
    <row r="12" spans="1:7" ht="12.75">
      <c r="A12" s="44">
        <v>751</v>
      </c>
      <c r="B12" s="45"/>
      <c r="C12" s="45"/>
      <c r="D12" s="36" t="s">
        <v>289</v>
      </c>
      <c r="E12" s="65">
        <v>34585</v>
      </c>
      <c r="F12" s="73">
        <f>SUM(F14,F18)</f>
        <v>33453</v>
      </c>
      <c r="G12" s="95">
        <f>F12/E12</f>
        <v>0.9672690472748301</v>
      </c>
    </row>
    <row r="13" spans="1:7" ht="12.75">
      <c r="A13" s="45"/>
      <c r="B13" s="45"/>
      <c r="C13" s="45"/>
      <c r="D13" s="36" t="s">
        <v>310</v>
      </c>
      <c r="E13" s="53"/>
      <c r="F13" s="72"/>
      <c r="G13" s="96"/>
    </row>
    <row r="14" spans="1:7" ht="12.75">
      <c r="A14" s="45"/>
      <c r="B14" s="46">
        <v>75101</v>
      </c>
      <c r="C14" s="45"/>
      <c r="D14" s="38" t="s">
        <v>183</v>
      </c>
      <c r="E14" s="66">
        <v>2260</v>
      </c>
      <c r="F14" s="72">
        <f>SUM(F15)</f>
        <v>1128</v>
      </c>
      <c r="G14" s="96">
        <f>F14/E14</f>
        <v>0.49911504424778763</v>
      </c>
    </row>
    <row r="15" spans="1:7" ht="12.75">
      <c r="A15" s="45"/>
      <c r="B15" s="45"/>
      <c r="C15" s="47">
        <v>2010</v>
      </c>
      <c r="D15" s="38" t="s">
        <v>303</v>
      </c>
      <c r="E15" s="66">
        <v>2260</v>
      </c>
      <c r="F15" s="72">
        <v>1128</v>
      </c>
      <c r="G15" s="96">
        <f>F15/E15</f>
        <v>0.49911504424778763</v>
      </c>
    </row>
    <row r="16" spans="1:7" ht="12.75">
      <c r="A16" s="45"/>
      <c r="B16" s="45"/>
      <c r="C16" s="45"/>
      <c r="D16" s="38" t="s">
        <v>304</v>
      </c>
      <c r="E16" s="53"/>
      <c r="F16" s="72"/>
      <c r="G16" s="96"/>
    </row>
    <row r="17" spans="1:7" ht="12.75">
      <c r="A17" s="48"/>
      <c r="B17" s="48"/>
      <c r="C17" s="48"/>
      <c r="D17" s="38" t="s">
        <v>305</v>
      </c>
      <c r="E17" s="54"/>
      <c r="F17" s="72"/>
      <c r="G17" s="96"/>
    </row>
    <row r="18" spans="1:7" ht="12.75">
      <c r="A18" s="45"/>
      <c r="B18" s="46">
        <v>75113</v>
      </c>
      <c r="C18" s="45"/>
      <c r="D18" s="38" t="s">
        <v>290</v>
      </c>
      <c r="E18" s="66">
        <v>32325</v>
      </c>
      <c r="F18" s="72">
        <f>SUM(F19)</f>
        <v>32325</v>
      </c>
      <c r="G18" s="96">
        <f>F18/E18</f>
        <v>1</v>
      </c>
    </row>
    <row r="19" spans="1:7" ht="12.75">
      <c r="A19" s="45"/>
      <c r="B19" s="45"/>
      <c r="C19" s="47">
        <v>2010</v>
      </c>
      <c r="D19" s="38" t="s">
        <v>303</v>
      </c>
      <c r="E19" s="66">
        <v>32325</v>
      </c>
      <c r="F19" s="72">
        <v>32325</v>
      </c>
      <c r="G19" s="96">
        <f>F19/E19</f>
        <v>1</v>
      </c>
    </row>
    <row r="20" spans="1:7" ht="12.75">
      <c r="A20" s="45"/>
      <c r="B20" s="45"/>
      <c r="C20" s="45"/>
      <c r="D20" s="38" t="s">
        <v>304</v>
      </c>
      <c r="E20" s="53"/>
      <c r="F20" s="72"/>
      <c r="G20" s="96"/>
    </row>
    <row r="21" spans="1:7" ht="12.75">
      <c r="A21" s="48"/>
      <c r="B21" s="48"/>
      <c r="C21" s="48"/>
      <c r="D21" s="38" t="s">
        <v>305</v>
      </c>
      <c r="E21" s="54"/>
      <c r="F21" s="72"/>
      <c r="G21" s="96"/>
    </row>
    <row r="22" spans="1:7" ht="12.75">
      <c r="A22" s="44">
        <v>752</v>
      </c>
      <c r="B22" s="45"/>
      <c r="C22" s="45"/>
      <c r="D22" s="36" t="s">
        <v>202</v>
      </c>
      <c r="E22" s="65">
        <v>1000</v>
      </c>
      <c r="F22" s="73">
        <v>0</v>
      </c>
      <c r="G22" s="95">
        <f>F22/E22</f>
        <v>0</v>
      </c>
    </row>
    <row r="23" spans="1:7" ht="12.75">
      <c r="A23" s="45"/>
      <c r="B23" s="46">
        <v>75212</v>
      </c>
      <c r="C23" s="45"/>
      <c r="D23" s="38" t="s">
        <v>203</v>
      </c>
      <c r="E23" s="66">
        <v>1000</v>
      </c>
      <c r="F23" s="72">
        <v>0</v>
      </c>
      <c r="G23" s="96">
        <f>F23/E23</f>
        <v>0</v>
      </c>
    </row>
    <row r="24" spans="1:7" ht="12.75">
      <c r="A24" s="45"/>
      <c r="B24" s="45"/>
      <c r="C24" s="47">
        <v>2010</v>
      </c>
      <c r="D24" s="38" t="s">
        <v>303</v>
      </c>
      <c r="E24" s="66">
        <v>1000</v>
      </c>
      <c r="F24" s="72">
        <v>0</v>
      </c>
      <c r="G24" s="96">
        <f>F24/E24</f>
        <v>0</v>
      </c>
    </row>
    <row r="25" spans="1:7" ht="12.75">
      <c r="A25" s="45"/>
      <c r="B25" s="45"/>
      <c r="C25" s="45"/>
      <c r="D25" s="38" t="s">
        <v>304</v>
      </c>
      <c r="E25" s="53"/>
      <c r="F25" s="72"/>
      <c r="G25" s="96"/>
    </row>
    <row r="26" spans="1:7" ht="12.75">
      <c r="A26" s="48"/>
      <c r="B26" s="48"/>
      <c r="C26" s="48"/>
      <c r="D26" s="38" t="s">
        <v>305</v>
      </c>
      <c r="E26" s="54"/>
      <c r="F26" s="72"/>
      <c r="G26" s="96"/>
    </row>
    <row r="27" spans="1:7" ht="12.75">
      <c r="A27" s="44">
        <v>754</v>
      </c>
      <c r="B27" s="45"/>
      <c r="C27" s="45"/>
      <c r="D27" s="36" t="s">
        <v>44</v>
      </c>
      <c r="E27" s="65">
        <v>1000</v>
      </c>
      <c r="F27" s="73">
        <v>0</v>
      </c>
      <c r="G27" s="95">
        <f>F27/E27</f>
        <v>0</v>
      </c>
    </row>
    <row r="28" spans="1:7" ht="12.75">
      <c r="A28" s="45"/>
      <c r="B28" s="46">
        <v>75414</v>
      </c>
      <c r="C28" s="45"/>
      <c r="D28" s="38" t="s">
        <v>45</v>
      </c>
      <c r="E28" s="66">
        <v>1000</v>
      </c>
      <c r="F28" s="72">
        <v>0</v>
      </c>
      <c r="G28" s="96">
        <f>F28/E28</f>
        <v>0</v>
      </c>
    </row>
    <row r="29" spans="1:7" ht="12.75">
      <c r="A29" s="45"/>
      <c r="B29" s="45"/>
      <c r="C29" s="47">
        <v>2010</v>
      </c>
      <c r="D29" s="38" t="s">
        <v>303</v>
      </c>
      <c r="E29" s="66">
        <v>1000</v>
      </c>
      <c r="F29" s="72">
        <v>0</v>
      </c>
      <c r="G29" s="96">
        <f>F29/E29</f>
        <v>0</v>
      </c>
    </row>
    <row r="30" spans="1:7" ht="12.75">
      <c r="A30" s="45"/>
      <c r="B30" s="45"/>
      <c r="C30" s="45"/>
      <c r="D30" s="38" t="s">
        <v>304</v>
      </c>
      <c r="E30" s="53"/>
      <c r="F30" s="72"/>
      <c r="G30" s="96"/>
    </row>
    <row r="31" spans="1:7" ht="12.75">
      <c r="A31" s="48"/>
      <c r="B31" s="48"/>
      <c r="C31" s="48"/>
      <c r="D31" s="38" t="s">
        <v>305</v>
      </c>
      <c r="E31" s="54"/>
      <c r="F31" s="72"/>
      <c r="G31" s="96"/>
    </row>
    <row r="32" spans="1:7" ht="12.75">
      <c r="A32" s="44">
        <v>851</v>
      </c>
      <c r="B32" s="45"/>
      <c r="C32" s="45"/>
      <c r="D32" s="36" t="s">
        <v>55</v>
      </c>
      <c r="E32" s="65">
        <v>200</v>
      </c>
      <c r="F32" s="73">
        <v>0</v>
      </c>
      <c r="G32" s="95">
        <f>F32/E32</f>
        <v>0</v>
      </c>
    </row>
    <row r="33" spans="1:7" ht="12.75">
      <c r="A33" s="45"/>
      <c r="B33" s="46">
        <v>85195</v>
      </c>
      <c r="C33" s="45"/>
      <c r="D33" s="38" t="s">
        <v>36</v>
      </c>
      <c r="E33" s="66">
        <v>200</v>
      </c>
      <c r="F33" s="72">
        <v>0</v>
      </c>
      <c r="G33" s="96">
        <f>F33/E33</f>
        <v>0</v>
      </c>
    </row>
    <row r="34" spans="1:7" ht="12.75">
      <c r="A34" s="45"/>
      <c r="B34" s="45"/>
      <c r="C34" s="47">
        <v>2010</v>
      </c>
      <c r="D34" s="38" t="s">
        <v>303</v>
      </c>
      <c r="E34" s="66">
        <v>200</v>
      </c>
      <c r="F34" s="72">
        <v>0</v>
      </c>
      <c r="G34" s="96">
        <f>F34/E34</f>
        <v>0</v>
      </c>
    </row>
    <row r="35" spans="1:7" ht="12.75">
      <c r="A35" s="45"/>
      <c r="B35" s="45"/>
      <c r="C35" s="45"/>
      <c r="D35" s="38" t="s">
        <v>304</v>
      </c>
      <c r="E35" s="53"/>
      <c r="F35" s="72"/>
      <c r="G35" s="96"/>
    </row>
    <row r="36" spans="1:7" ht="12.75">
      <c r="A36" s="48"/>
      <c r="B36" s="48"/>
      <c r="C36" s="48"/>
      <c r="D36" s="38" t="s">
        <v>305</v>
      </c>
      <c r="E36" s="54"/>
      <c r="F36" s="72"/>
      <c r="G36" s="96"/>
    </row>
    <row r="37" spans="1:7" ht="12.75">
      <c r="A37" s="44">
        <v>852</v>
      </c>
      <c r="B37" s="45"/>
      <c r="C37" s="45"/>
      <c r="D37" s="36" t="s">
        <v>57</v>
      </c>
      <c r="E37" s="65">
        <f>SUM(E38,E43,E49)</f>
        <v>3406600</v>
      </c>
      <c r="F37" s="73">
        <f>SUM(F38,F43,F49)</f>
        <v>1728584</v>
      </c>
      <c r="G37" s="95">
        <f>F37/E37</f>
        <v>0.5074220630540716</v>
      </c>
    </row>
    <row r="38" spans="1:7" ht="12.75">
      <c r="A38" s="45"/>
      <c r="B38" s="46">
        <v>85212</v>
      </c>
      <c r="C38" s="45"/>
      <c r="D38" s="38" t="s">
        <v>316</v>
      </c>
      <c r="E38" s="66">
        <f>SUM(E40)</f>
        <v>3214000</v>
      </c>
      <c r="F38" s="72">
        <f>SUM(F40)</f>
        <v>1617397</v>
      </c>
      <c r="G38" s="96">
        <f>F38/E38</f>
        <v>0.5032349097697573</v>
      </c>
    </row>
    <row r="39" spans="1:7" ht="12.75">
      <c r="A39" s="45"/>
      <c r="B39" s="45"/>
      <c r="C39" s="45"/>
      <c r="D39" s="38" t="s">
        <v>317</v>
      </c>
      <c r="E39" s="53"/>
      <c r="F39" s="72"/>
      <c r="G39" s="96"/>
    </row>
    <row r="40" spans="1:7" ht="12.75">
      <c r="A40" s="45"/>
      <c r="B40" s="45"/>
      <c r="C40" s="47">
        <v>2010</v>
      </c>
      <c r="D40" s="38" t="s">
        <v>303</v>
      </c>
      <c r="E40" s="66">
        <v>3214000</v>
      </c>
      <c r="F40" s="72">
        <v>1617397</v>
      </c>
      <c r="G40" s="96">
        <f>F40/E40</f>
        <v>0.5032349097697573</v>
      </c>
    </row>
    <row r="41" spans="1:7" ht="12.75">
      <c r="A41" s="45"/>
      <c r="B41" s="45"/>
      <c r="C41" s="45"/>
      <c r="D41" s="38" t="s">
        <v>304</v>
      </c>
      <c r="E41" s="53"/>
      <c r="F41" s="72"/>
      <c r="G41" s="96"/>
    </row>
    <row r="42" spans="1:7" ht="12.75">
      <c r="A42" s="48"/>
      <c r="B42" s="48"/>
      <c r="C42" s="48"/>
      <c r="D42" s="38" t="s">
        <v>305</v>
      </c>
      <c r="E42" s="54"/>
      <c r="F42" s="72"/>
      <c r="G42" s="96"/>
    </row>
    <row r="43" spans="1:7" ht="12.75">
      <c r="A43" s="45"/>
      <c r="B43" s="46">
        <v>85213</v>
      </c>
      <c r="C43" s="45"/>
      <c r="D43" s="38" t="s">
        <v>319</v>
      </c>
      <c r="E43" s="66">
        <v>18000</v>
      </c>
      <c r="F43" s="72">
        <f>SUM(F46)</f>
        <v>9687</v>
      </c>
      <c r="G43" s="96">
        <f>F43/E43</f>
        <v>0.5381666666666667</v>
      </c>
    </row>
    <row r="44" spans="1:7" ht="12.75">
      <c r="A44" s="45"/>
      <c r="B44" s="45"/>
      <c r="C44" s="45"/>
      <c r="D44" s="38" t="s">
        <v>320</v>
      </c>
      <c r="E44" s="53"/>
      <c r="F44" s="72"/>
      <c r="G44" s="96"/>
    </row>
    <row r="45" spans="1:7" ht="12.75">
      <c r="A45" s="48"/>
      <c r="B45" s="48"/>
      <c r="C45" s="48"/>
      <c r="D45" s="38" t="s">
        <v>321</v>
      </c>
      <c r="E45" s="54"/>
      <c r="F45" s="72"/>
      <c r="G45" s="96"/>
    </row>
    <row r="46" spans="1:7" ht="12.75">
      <c r="A46" s="45"/>
      <c r="B46" s="45"/>
      <c r="C46" s="47">
        <v>2010</v>
      </c>
      <c r="D46" s="38" t="s">
        <v>303</v>
      </c>
      <c r="E46" s="66">
        <v>18000</v>
      </c>
      <c r="F46" s="72">
        <v>9687</v>
      </c>
      <c r="G46" s="96">
        <f>F46/E46</f>
        <v>0.5381666666666667</v>
      </c>
    </row>
    <row r="47" spans="1:7" ht="12.75">
      <c r="A47" s="45"/>
      <c r="B47" s="45"/>
      <c r="C47" s="45"/>
      <c r="D47" s="38" t="s">
        <v>304</v>
      </c>
      <c r="E47" s="53"/>
      <c r="F47" s="72"/>
      <c r="G47" s="96"/>
    </row>
    <row r="48" spans="1:7" ht="12.75">
      <c r="A48" s="48"/>
      <c r="B48" s="48"/>
      <c r="C48" s="48"/>
      <c r="D48" s="38" t="s">
        <v>305</v>
      </c>
      <c r="E48" s="54"/>
      <c r="F48" s="72"/>
      <c r="G48" s="96"/>
    </row>
    <row r="49" spans="1:7" ht="12.75">
      <c r="A49" s="45"/>
      <c r="B49" s="46">
        <v>85214</v>
      </c>
      <c r="C49" s="45"/>
      <c r="D49" s="38" t="s">
        <v>291</v>
      </c>
      <c r="E49" s="66">
        <v>174600</v>
      </c>
      <c r="F49" s="72">
        <f>SUM(F50)</f>
        <v>101500</v>
      </c>
      <c r="G49" s="96">
        <f>F49/E49</f>
        <v>0.5813287514318443</v>
      </c>
    </row>
    <row r="50" spans="1:7" ht="12.75">
      <c r="A50" s="45"/>
      <c r="B50" s="45"/>
      <c r="C50" s="47">
        <v>2010</v>
      </c>
      <c r="D50" s="38" t="s">
        <v>303</v>
      </c>
      <c r="E50" s="66">
        <v>174600</v>
      </c>
      <c r="F50" s="72">
        <v>101500</v>
      </c>
      <c r="G50" s="96">
        <f>F50/E50</f>
        <v>0.5813287514318443</v>
      </c>
    </row>
    <row r="51" spans="1:7" ht="12.75">
      <c r="A51" s="45"/>
      <c r="B51" s="45"/>
      <c r="C51" s="45"/>
      <c r="D51" s="38" t="s">
        <v>304</v>
      </c>
      <c r="E51" s="53"/>
      <c r="F51" s="72"/>
      <c r="G51" s="96"/>
    </row>
    <row r="52" spans="1:7" ht="12.75">
      <c r="A52" s="48"/>
      <c r="B52" s="48"/>
      <c r="C52" s="48"/>
      <c r="D52" s="38" t="s">
        <v>305</v>
      </c>
      <c r="E52" s="54"/>
      <c r="F52" s="72"/>
      <c r="G52" s="96"/>
    </row>
    <row r="53" spans="1:7" ht="12.75">
      <c r="A53" s="48"/>
      <c r="B53" s="48"/>
      <c r="C53" s="48"/>
      <c r="D53" s="42" t="s">
        <v>162</v>
      </c>
      <c r="E53" s="73">
        <f>SUM(E37,E32,E27,E22,E12,E7,E2)</f>
        <v>3746076</v>
      </c>
      <c r="F53" s="73">
        <f>SUM(F37,F32,F27,F22,F12,F7,F2)</f>
        <v>2013935.28</v>
      </c>
      <c r="G53" s="95">
        <f>F53/E53</f>
        <v>0.5376119651603438</v>
      </c>
    </row>
  </sheetData>
  <sheetProtection/>
  <printOptions horizontalCentered="1"/>
  <pageMargins left="0.4724409448818898" right="0.35433070866141736" top="1.141732283464567" bottom="0.984251968503937" header="0.6692913385826772" footer="0.5118110236220472"/>
  <pageSetup firstPageNumber="26" useFirstPageNumber="1" horizontalDpi="600" verticalDpi="600" orientation="landscape" paperSize="9" r:id="rId2"/>
  <headerFooter alignWithMargins="0">
    <oddHeader>&amp;L&amp;"Arial,Pogrubiony"BUDŻET GMINY PACZKÓW NA 2009R.
Informacja o przebiegu wykonania za I półrocze. &amp;R&amp;8Zał. nr 4
Wykonanie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3"/>
  <sheetViews>
    <sheetView showGridLines="0" zoomScale="120" zoomScaleNormal="120" zoomScalePageLayoutView="0" workbookViewId="0" topLeftCell="A1">
      <selection activeCell="D12" sqref="D12"/>
    </sheetView>
  </sheetViews>
  <sheetFormatPr defaultColWidth="8.00390625" defaultRowHeight="12.75"/>
  <cols>
    <col min="1" max="1" width="5.28125" style="5" bestFit="1" customWidth="1"/>
    <col min="2" max="2" width="7.8515625" style="5" bestFit="1" customWidth="1"/>
    <col min="3" max="3" width="4.7109375" style="5" bestFit="1" customWidth="1"/>
    <col min="4" max="4" width="59.7109375" style="2" bestFit="1" customWidth="1"/>
    <col min="5" max="5" width="14.140625" style="117" bestFit="1" customWidth="1"/>
    <col min="6" max="6" width="13.421875" style="67" bestFit="1" customWidth="1"/>
    <col min="7" max="7" width="9.28125" style="97" bestFit="1" customWidth="1"/>
    <col min="8" max="16384" width="8.00390625" style="2" customWidth="1"/>
  </cols>
  <sheetData>
    <row r="1" spans="1:7" s="5" customFormat="1" ht="25.5">
      <c r="A1" s="33" t="s">
        <v>32</v>
      </c>
      <c r="B1" s="33" t="s">
        <v>33</v>
      </c>
      <c r="C1" s="33" t="s">
        <v>213</v>
      </c>
      <c r="D1" s="33" t="s">
        <v>34</v>
      </c>
      <c r="E1" s="74" t="s">
        <v>182</v>
      </c>
      <c r="F1" s="75" t="s">
        <v>391</v>
      </c>
      <c r="G1" s="76" t="s">
        <v>293</v>
      </c>
    </row>
    <row r="2" spans="1:7" ht="12.75">
      <c r="A2" s="34">
        <v>10</v>
      </c>
      <c r="B2" s="35"/>
      <c r="C2" s="35"/>
      <c r="D2" s="36" t="s">
        <v>35</v>
      </c>
      <c r="E2" s="65">
        <v>242161</v>
      </c>
      <c r="F2" s="73">
        <f>SUM(F3,F7,F10,F14)</f>
        <v>214617.51</v>
      </c>
      <c r="G2" s="95">
        <f>F2/E2</f>
        <v>0.8862595958886856</v>
      </c>
    </row>
    <row r="3" spans="1:7" ht="12.75">
      <c r="A3" s="35"/>
      <c r="B3" s="37">
        <v>1009</v>
      </c>
      <c r="C3" s="35"/>
      <c r="D3" s="38" t="s">
        <v>80</v>
      </c>
      <c r="E3" s="66">
        <v>17500</v>
      </c>
      <c r="F3" s="72">
        <f>SUM(F4)</f>
        <v>0</v>
      </c>
      <c r="G3" s="96">
        <f aca="true" t="shared" si="0" ref="G3:G12">F3/E3</f>
        <v>0</v>
      </c>
    </row>
    <row r="4" spans="1:7" ht="12.75">
      <c r="A4" s="35"/>
      <c r="B4" s="35"/>
      <c r="C4" s="35"/>
      <c r="D4" s="38" t="s">
        <v>81</v>
      </c>
      <c r="E4" s="66">
        <v>17500</v>
      </c>
      <c r="F4" s="72">
        <f>SUM(F5:F6)</f>
        <v>0</v>
      </c>
      <c r="G4" s="96">
        <f t="shared" si="0"/>
        <v>0</v>
      </c>
    </row>
    <row r="5" spans="1:7" ht="12.75">
      <c r="A5" s="35"/>
      <c r="B5" s="35"/>
      <c r="C5" s="43">
        <v>4270</v>
      </c>
      <c r="D5" s="38" t="s">
        <v>91</v>
      </c>
      <c r="E5" s="66">
        <v>10000</v>
      </c>
      <c r="F5" s="72">
        <v>0</v>
      </c>
      <c r="G5" s="96">
        <f t="shared" si="0"/>
        <v>0</v>
      </c>
    </row>
    <row r="6" spans="1:7" ht="12.75">
      <c r="A6" s="35"/>
      <c r="B6" s="35"/>
      <c r="C6" s="43">
        <v>4300</v>
      </c>
      <c r="D6" s="38" t="s">
        <v>83</v>
      </c>
      <c r="E6" s="66">
        <v>7500</v>
      </c>
      <c r="F6" s="72">
        <v>0</v>
      </c>
      <c r="G6" s="96">
        <f t="shared" si="0"/>
        <v>0</v>
      </c>
    </row>
    <row r="7" spans="1:7" ht="12.75">
      <c r="A7" s="35"/>
      <c r="B7" s="37">
        <v>1010</v>
      </c>
      <c r="C7" s="35"/>
      <c r="D7" s="38" t="s">
        <v>328</v>
      </c>
      <c r="E7" s="66">
        <v>3550</v>
      </c>
      <c r="F7" s="72">
        <f>SUM(F8)</f>
        <v>3542.78</v>
      </c>
      <c r="G7" s="96">
        <f t="shared" si="0"/>
        <v>0.9979661971830986</v>
      </c>
    </row>
    <row r="8" spans="1:7" ht="12.75">
      <c r="A8" s="35"/>
      <c r="B8" s="35"/>
      <c r="C8" s="35"/>
      <c r="D8" s="38" t="s">
        <v>89</v>
      </c>
      <c r="E8" s="66">
        <v>3550</v>
      </c>
      <c r="F8" s="72">
        <f>SUM(F9)</f>
        <v>3542.78</v>
      </c>
      <c r="G8" s="96">
        <f t="shared" si="0"/>
        <v>0.9979661971830986</v>
      </c>
    </row>
    <row r="9" spans="1:7" ht="12.75">
      <c r="A9" s="35"/>
      <c r="B9" s="35"/>
      <c r="C9" s="43">
        <v>6050</v>
      </c>
      <c r="D9" s="38" t="s">
        <v>90</v>
      </c>
      <c r="E9" s="66">
        <v>3550</v>
      </c>
      <c r="F9" s="72">
        <v>3542.78</v>
      </c>
      <c r="G9" s="96">
        <f t="shared" si="0"/>
        <v>0.9979661971830986</v>
      </c>
    </row>
    <row r="10" spans="1:7" ht="12.75">
      <c r="A10" s="35"/>
      <c r="B10" s="37">
        <v>1030</v>
      </c>
      <c r="C10" s="35"/>
      <c r="D10" s="38" t="s">
        <v>84</v>
      </c>
      <c r="E10" s="66">
        <v>20000</v>
      </c>
      <c r="F10" s="72">
        <f>SUM(F11)</f>
        <v>9966.45</v>
      </c>
      <c r="G10" s="96">
        <f t="shared" si="0"/>
        <v>0.49832250000000006</v>
      </c>
    </row>
    <row r="11" spans="1:7" ht="12.75">
      <c r="A11" s="35"/>
      <c r="B11" s="35"/>
      <c r="C11" s="35"/>
      <c r="D11" s="38" t="s">
        <v>81</v>
      </c>
      <c r="E11" s="66">
        <v>20000</v>
      </c>
      <c r="F11" s="72">
        <f>SUM(F12)</f>
        <v>9966.45</v>
      </c>
      <c r="G11" s="96">
        <f t="shared" si="0"/>
        <v>0.49832250000000006</v>
      </c>
    </row>
    <row r="12" spans="1:7" ht="12.75">
      <c r="A12" s="35"/>
      <c r="B12" s="35"/>
      <c r="C12" s="43">
        <v>2850</v>
      </c>
      <c r="D12" s="38" t="s">
        <v>329</v>
      </c>
      <c r="E12" s="66">
        <v>20000</v>
      </c>
      <c r="F12" s="72">
        <v>9966.45</v>
      </c>
      <c r="G12" s="96">
        <f t="shared" si="0"/>
        <v>0.49832250000000006</v>
      </c>
    </row>
    <row r="13" spans="1:7" ht="12.75">
      <c r="A13" s="35"/>
      <c r="B13" s="35"/>
      <c r="C13" s="35"/>
      <c r="D13" s="38" t="s">
        <v>330</v>
      </c>
      <c r="E13" s="53"/>
      <c r="F13" s="72"/>
      <c r="G13" s="96"/>
    </row>
    <row r="14" spans="1:7" ht="12.75">
      <c r="A14" s="35"/>
      <c r="B14" s="37">
        <v>1095</v>
      </c>
      <c r="C14" s="35"/>
      <c r="D14" s="38" t="s">
        <v>36</v>
      </c>
      <c r="E14" s="66">
        <v>201111</v>
      </c>
      <c r="F14" s="72">
        <f>SUM(F15)</f>
        <v>201108.28</v>
      </c>
      <c r="G14" s="96">
        <f aca="true" t="shared" si="1" ref="G14:G39">F14/E14</f>
        <v>0.9999864751306492</v>
      </c>
    </row>
    <row r="15" spans="1:7" ht="12.75">
      <c r="A15" s="35"/>
      <c r="B15" s="35"/>
      <c r="C15" s="35"/>
      <c r="D15" s="38" t="s">
        <v>81</v>
      </c>
      <c r="E15" s="66">
        <v>201111</v>
      </c>
      <c r="F15" s="72">
        <f>SUM(F16:F19)</f>
        <v>201108.28</v>
      </c>
      <c r="G15" s="96">
        <f t="shared" si="1"/>
        <v>0.9999864751306492</v>
      </c>
    </row>
    <row r="16" spans="1:7" ht="12.75">
      <c r="A16" s="35"/>
      <c r="B16" s="35"/>
      <c r="C16" s="43">
        <v>4010</v>
      </c>
      <c r="D16" s="38" t="s">
        <v>100</v>
      </c>
      <c r="E16" s="66">
        <v>3350</v>
      </c>
      <c r="F16" s="72">
        <v>3350</v>
      </c>
      <c r="G16" s="96">
        <f t="shared" si="1"/>
        <v>1</v>
      </c>
    </row>
    <row r="17" spans="1:7" ht="12.75">
      <c r="A17" s="35"/>
      <c r="B17" s="35"/>
      <c r="C17" s="43">
        <v>4110</v>
      </c>
      <c r="D17" s="38" t="s">
        <v>101</v>
      </c>
      <c r="E17" s="66">
        <v>510</v>
      </c>
      <c r="F17" s="72">
        <v>508.86</v>
      </c>
      <c r="G17" s="96">
        <f t="shared" si="1"/>
        <v>0.997764705882353</v>
      </c>
    </row>
    <row r="18" spans="1:7" ht="12.75">
      <c r="A18" s="35"/>
      <c r="B18" s="35"/>
      <c r="C18" s="43">
        <v>4120</v>
      </c>
      <c r="D18" s="38" t="s">
        <v>102</v>
      </c>
      <c r="E18" s="66">
        <v>83</v>
      </c>
      <c r="F18" s="72">
        <v>82.08</v>
      </c>
      <c r="G18" s="96">
        <f t="shared" si="1"/>
        <v>0.9889156626506024</v>
      </c>
    </row>
    <row r="19" spans="1:7" ht="12.75">
      <c r="A19" s="35"/>
      <c r="B19" s="35"/>
      <c r="C19" s="43">
        <v>4430</v>
      </c>
      <c r="D19" s="38" t="s">
        <v>94</v>
      </c>
      <c r="E19" s="66">
        <v>197168</v>
      </c>
      <c r="F19" s="72">
        <v>197167.34</v>
      </c>
      <c r="G19" s="96">
        <f t="shared" si="1"/>
        <v>0.9999966526008277</v>
      </c>
    </row>
    <row r="20" spans="1:7" ht="12.75">
      <c r="A20" s="39">
        <v>400</v>
      </c>
      <c r="B20" s="35"/>
      <c r="C20" s="35"/>
      <c r="D20" s="36" t="s">
        <v>87</v>
      </c>
      <c r="E20" s="65">
        <v>158600</v>
      </c>
      <c r="F20" s="73">
        <v>0</v>
      </c>
      <c r="G20" s="95">
        <f t="shared" si="1"/>
        <v>0</v>
      </c>
    </row>
    <row r="21" spans="1:7" ht="12.75">
      <c r="A21" s="35"/>
      <c r="B21" s="40">
        <v>40002</v>
      </c>
      <c r="C21" s="35"/>
      <c r="D21" s="38" t="s">
        <v>88</v>
      </c>
      <c r="E21" s="66">
        <v>158600</v>
      </c>
      <c r="F21" s="72">
        <v>0</v>
      </c>
      <c r="G21" s="96">
        <f t="shared" si="1"/>
        <v>0</v>
      </c>
    </row>
    <row r="22" spans="1:7" ht="12.75">
      <c r="A22" s="35"/>
      <c r="B22" s="35"/>
      <c r="C22" s="35"/>
      <c r="D22" s="38" t="s">
        <v>89</v>
      </c>
      <c r="E22" s="66">
        <v>158600</v>
      </c>
      <c r="F22" s="72">
        <v>0</v>
      </c>
      <c r="G22" s="96">
        <f t="shared" si="1"/>
        <v>0</v>
      </c>
    </row>
    <row r="23" spans="1:7" ht="12.75">
      <c r="A23" s="35"/>
      <c r="B23" s="35"/>
      <c r="C23" s="43">
        <v>6050</v>
      </c>
      <c r="D23" s="38" t="s">
        <v>90</v>
      </c>
      <c r="E23" s="66">
        <v>158600</v>
      </c>
      <c r="F23" s="72">
        <v>0</v>
      </c>
      <c r="G23" s="96">
        <f t="shared" si="1"/>
        <v>0</v>
      </c>
    </row>
    <row r="24" spans="1:7" ht="12.75">
      <c r="A24" s="39">
        <v>600</v>
      </c>
      <c r="B24" s="35"/>
      <c r="C24" s="35"/>
      <c r="D24" s="36" t="s">
        <v>37</v>
      </c>
      <c r="E24" s="65">
        <v>330000</v>
      </c>
      <c r="F24" s="73">
        <f>SUM(F25)</f>
        <v>96789.34</v>
      </c>
      <c r="G24" s="95">
        <f t="shared" si="1"/>
        <v>0.2933010303030303</v>
      </c>
    </row>
    <row r="25" spans="1:7" ht="12.75">
      <c r="A25" s="35"/>
      <c r="B25" s="40">
        <v>60016</v>
      </c>
      <c r="C25" s="35"/>
      <c r="D25" s="38" t="s">
        <v>38</v>
      </c>
      <c r="E25" s="66">
        <v>330000</v>
      </c>
      <c r="F25" s="72">
        <f>SUM(F26,F30)</f>
        <v>96789.34</v>
      </c>
      <c r="G25" s="96">
        <f t="shared" si="1"/>
        <v>0.2933010303030303</v>
      </c>
    </row>
    <row r="26" spans="1:7" ht="12.75">
      <c r="A26" s="35"/>
      <c r="B26" s="35"/>
      <c r="C26" s="35"/>
      <c r="D26" s="38" t="s">
        <v>81</v>
      </c>
      <c r="E26" s="66">
        <v>262000</v>
      </c>
      <c r="F26" s="72">
        <f>SUM(F27:F29)</f>
        <v>76849.66</v>
      </c>
      <c r="G26" s="96">
        <f t="shared" si="1"/>
        <v>0.29331931297709923</v>
      </c>
    </row>
    <row r="27" spans="1:7" ht="12.75">
      <c r="A27" s="35"/>
      <c r="B27" s="35"/>
      <c r="C27" s="43">
        <v>4210</v>
      </c>
      <c r="D27" s="38" t="s">
        <v>86</v>
      </c>
      <c r="E27" s="66">
        <v>30000</v>
      </c>
      <c r="F27" s="72">
        <v>3903.22</v>
      </c>
      <c r="G27" s="96">
        <f t="shared" si="1"/>
        <v>0.13010733333333332</v>
      </c>
    </row>
    <row r="28" spans="1:7" ht="12.75">
      <c r="A28" s="35"/>
      <c r="B28" s="35"/>
      <c r="C28" s="43">
        <v>4270</v>
      </c>
      <c r="D28" s="38" t="s">
        <v>91</v>
      </c>
      <c r="E28" s="66">
        <v>129000</v>
      </c>
      <c r="F28" s="72">
        <v>72217.58</v>
      </c>
      <c r="G28" s="96">
        <f t="shared" si="1"/>
        <v>0.5598262015503876</v>
      </c>
    </row>
    <row r="29" spans="1:7" ht="12.75">
      <c r="A29" s="35"/>
      <c r="B29" s="35"/>
      <c r="C29" s="43">
        <v>4300</v>
      </c>
      <c r="D29" s="38" t="s">
        <v>83</v>
      </c>
      <c r="E29" s="66">
        <v>103000</v>
      </c>
      <c r="F29" s="72">
        <v>728.86</v>
      </c>
      <c r="G29" s="96">
        <f t="shared" si="1"/>
        <v>0.0070763106796116505</v>
      </c>
    </row>
    <row r="30" spans="1:7" ht="12.75">
      <c r="A30" s="35"/>
      <c r="B30" s="35"/>
      <c r="C30" s="35"/>
      <c r="D30" s="38" t="s">
        <v>89</v>
      </c>
      <c r="E30" s="66">
        <v>68000</v>
      </c>
      <c r="F30" s="72">
        <v>19939.68</v>
      </c>
      <c r="G30" s="96">
        <f t="shared" si="1"/>
        <v>0.29323058823529413</v>
      </c>
    </row>
    <row r="31" spans="1:7" ht="12.75">
      <c r="A31" s="35"/>
      <c r="B31" s="35"/>
      <c r="C31" s="43">
        <v>6050</v>
      </c>
      <c r="D31" s="38" t="s">
        <v>90</v>
      </c>
      <c r="E31" s="66">
        <v>68000</v>
      </c>
      <c r="F31" s="72">
        <v>19939.68</v>
      </c>
      <c r="G31" s="96">
        <f t="shared" si="1"/>
        <v>0.29323058823529413</v>
      </c>
    </row>
    <row r="32" spans="1:7" ht="12.75">
      <c r="A32" s="39">
        <v>700</v>
      </c>
      <c r="B32" s="35"/>
      <c r="C32" s="35"/>
      <c r="D32" s="36" t="s">
        <v>39</v>
      </c>
      <c r="E32" s="65">
        <v>1454948</v>
      </c>
      <c r="F32" s="73">
        <f>SUM(F33)</f>
        <v>622563.6200000001</v>
      </c>
      <c r="G32" s="95">
        <f t="shared" si="1"/>
        <v>0.42789406906638594</v>
      </c>
    </row>
    <row r="33" spans="1:7" ht="12.75">
      <c r="A33" s="35"/>
      <c r="B33" s="40">
        <v>70005</v>
      </c>
      <c r="C33" s="35"/>
      <c r="D33" s="38" t="s">
        <v>40</v>
      </c>
      <c r="E33" s="66">
        <v>1454948</v>
      </c>
      <c r="F33" s="72">
        <f>SUM(F34,F44)</f>
        <v>622563.6200000001</v>
      </c>
      <c r="G33" s="96">
        <f t="shared" si="1"/>
        <v>0.42789406906638594</v>
      </c>
    </row>
    <row r="34" spans="1:7" ht="12.75">
      <c r="A34" s="35"/>
      <c r="B34" s="35"/>
      <c r="C34" s="35"/>
      <c r="D34" s="38" t="s">
        <v>81</v>
      </c>
      <c r="E34" s="66">
        <v>1427648</v>
      </c>
      <c r="F34" s="72">
        <f>SUM(F35:F39,F41:F43)</f>
        <v>595264.6200000001</v>
      </c>
      <c r="G34" s="96">
        <f t="shared" si="1"/>
        <v>0.41695475355269657</v>
      </c>
    </row>
    <row r="35" spans="1:7" ht="12.75">
      <c r="A35" s="35"/>
      <c r="B35" s="35"/>
      <c r="C35" s="43">
        <v>3030</v>
      </c>
      <c r="D35" s="38" t="s">
        <v>189</v>
      </c>
      <c r="E35" s="66">
        <v>3000</v>
      </c>
      <c r="F35" s="72">
        <v>1360</v>
      </c>
      <c r="G35" s="96">
        <f t="shared" si="1"/>
        <v>0.4533333333333333</v>
      </c>
    </row>
    <row r="36" spans="1:7" ht="12.75">
      <c r="A36" s="35"/>
      <c r="B36" s="35"/>
      <c r="C36" s="43">
        <v>4260</v>
      </c>
      <c r="D36" s="38" t="s">
        <v>92</v>
      </c>
      <c r="E36" s="66">
        <v>40000</v>
      </c>
      <c r="F36" s="72">
        <v>16935.78</v>
      </c>
      <c r="G36" s="96">
        <f t="shared" si="1"/>
        <v>0.42339449999999995</v>
      </c>
    </row>
    <row r="37" spans="1:7" ht="12.75">
      <c r="A37" s="35"/>
      <c r="B37" s="35"/>
      <c r="C37" s="43">
        <v>4270</v>
      </c>
      <c r="D37" s="38" t="s">
        <v>91</v>
      </c>
      <c r="E37" s="66">
        <v>651880</v>
      </c>
      <c r="F37" s="72">
        <v>239811</v>
      </c>
      <c r="G37" s="96">
        <f t="shared" si="1"/>
        <v>0.36787598944591027</v>
      </c>
    </row>
    <row r="38" spans="1:7" ht="12.75">
      <c r="A38" s="35"/>
      <c r="B38" s="35"/>
      <c r="C38" s="43">
        <v>4300</v>
      </c>
      <c r="D38" s="38" t="s">
        <v>83</v>
      </c>
      <c r="E38" s="66">
        <v>111750</v>
      </c>
      <c r="F38" s="72">
        <v>60819.85</v>
      </c>
      <c r="G38" s="96">
        <f t="shared" si="1"/>
        <v>0.5442492170022372</v>
      </c>
    </row>
    <row r="39" spans="1:7" ht="12.75">
      <c r="A39" s="35"/>
      <c r="B39" s="35"/>
      <c r="C39" s="43">
        <v>4400</v>
      </c>
      <c r="D39" s="38" t="s">
        <v>231</v>
      </c>
      <c r="E39" s="66">
        <v>590000</v>
      </c>
      <c r="F39" s="72">
        <v>264010.91</v>
      </c>
      <c r="G39" s="96">
        <f t="shared" si="1"/>
        <v>0.4474761186440678</v>
      </c>
    </row>
    <row r="40" spans="1:7" ht="12.75">
      <c r="A40" s="35"/>
      <c r="B40" s="35"/>
      <c r="C40" s="35"/>
      <c r="D40" s="38" t="s">
        <v>232</v>
      </c>
      <c r="E40" s="53"/>
      <c r="F40" s="72"/>
      <c r="G40" s="96"/>
    </row>
    <row r="41" spans="1:7" ht="12.75">
      <c r="A41" s="35"/>
      <c r="B41" s="35"/>
      <c r="C41" s="43">
        <v>4520</v>
      </c>
      <c r="D41" s="38" t="s">
        <v>95</v>
      </c>
      <c r="E41" s="66">
        <v>31000</v>
      </c>
      <c r="F41" s="72">
        <v>12309.76</v>
      </c>
      <c r="G41" s="96">
        <f aca="true" t="shared" si="2" ref="G41:G65">F41/E41</f>
        <v>0.3970890322580645</v>
      </c>
    </row>
    <row r="42" spans="1:7" ht="12.75">
      <c r="A42" s="35"/>
      <c r="B42" s="35"/>
      <c r="C42" s="43">
        <v>4580</v>
      </c>
      <c r="D42" s="38" t="s">
        <v>64</v>
      </c>
      <c r="E42" s="66">
        <v>9</v>
      </c>
      <c r="F42" s="72">
        <v>8.52</v>
      </c>
      <c r="G42" s="96">
        <f t="shared" si="2"/>
        <v>0.9466666666666667</v>
      </c>
    </row>
    <row r="43" spans="1:7" ht="12.75">
      <c r="A43" s="35"/>
      <c r="B43" s="35"/>
      <c r="C43" s="43">
        <v>4610</v>
      </c>
      <c r="D43" s="38" t="s">
        <v>198</v>
      </c>
      <c r="E43" s="66">
        <v>9</v>
      </c>
      <c r="F43" s="72">
        <v>8.8</v>
      </c>
      <c r="G43" s="96">
        <f t="shared" si="2"/>
        <v>0.9777777777777779</v>
      </c>
    </row>
    <row r="44" spans="1:7" ht="12.75">
      <c r="A44" s="35"/>
      <c r="B44" s="35"/>
      <c r="C44" s="35"/>
      <c r="D44" s="38" t="s">
        <v>89</v>
      </c>
      <c r="E44" s="66">
        <v>27300</v>
      </c>
      <c r="F44" s="72">
        <v>27299</v>
      </c>
      <c r="G44" s="96">
        <f t="shared" si="2"/>
        <v>0.99996336996337</v>
      </c>
    </row>
    <row r="45" spans="1:7" ht="12.75">
      <c r="A45" s="35"/>
      <c r="B45" s="35"/>
      <c r="C45" s="43">
        <v>6050</v>
      </c>
      <c r="D45" s="38" t="s">
        <v>90</v>
      </c>
      <c r="E45" s="66">
        <v>27300</v>
      </c>
      <c r="F45" s="72">
        <v>27299</v>
      </c>
      <c r="G45" s="96">
        <f t="shared" si="2"/>
        <v>0.99996336996337</v>
      </c>
    </row>
    <row r="46" spans="1:7" ht="12.75">
      <c r="A46" s="39">
        <v>710</v>
      </c>
      <c r="B46" s="35"/>
      <c r="C46" s="35"/>
      <c r="D46" s="36" t="s">
        <v>96</v>
      </c>
      <c r="E46" s="65">
        <v>100000</v>
      </c>
      <c r="F46" s="73">
        <f>SUM(F47,F51,F54)</f>
        <v>17259.3</v>
      </c>
      <c r="G46" s="95">
        <f t="shared" si="2"/>
        <v>0.172593</v>
      </c>
    </row>
    <row r="47" spans="1:7" ht="12.75">
      <c r="A47" s="35"/>
      <c r="B47" s="40">
        <v>71004</v>
      </c>
      <c r="C47" s="35"/>
      <c r="D47" s="38" t="s">
        <v>97</v>
      </c>
      <c r="E47" s="66">
        <v>78200</v>
      </c>
      <c r="F47" s="72">
        <f>SUM(F48)</f>
        <v>9333</v>
      </c>
      <c r="G47" s="96">
        <f t="shared" si="2"/>
        <v>0.11934782608695652</v>
      </c>
    </row>
    <row r="48" spans="1:7" ht="12.75">
      <c r="A48" s="35"/>
      <c r="B48" s="35"/>
      <c r="C48" s="35"/>
      <c r="D48" s="38" t="s">
        <v>81</v>
      </c>
      <c r="E48" s="66">
        <v>78200</v>
      </c>
      <c r="F48" s="72">
        <f>SUM(F49:F50)</f>
        <v>9333</v>
      </c>
      <c r="G48" s="96">
        <f t="shared" si="2"/>
        <v>0.11934782608695652</v>
      </c>
    </row>
    <row r="49" spans="1:7" ht="12.75">
      <c r="A49" s="35"/>
      <c r="B49" s="35"/>
      <c r="C49" s="43">
        <v>4170</v>
      </c>
      <c r="D49" s="38" t="s">
        <v>107</v>
      </c>
      <c r="E49" s="66">
        <v>3200</v>
      </c>
      <c r="F49" s="72">
        <v>0</v>
      </c>
      <c r="G49" s="96">
        <f t="shared" si="2"/>
        <v>0</v>
      </c>
    </row>
    <row r="50" spans="1:7" ht="12.75">
      <c r="A50" s="35"/>
      <c r="B50" s="35"/>
      <c r="C50" s="43">
        <v>4300</v>
      </c>
      <c r="D50" s="38" t="s">
        <v>83</v>
      </c>
      <c r="E50" s="66">
        <v>75000</v>
      </c>
      <c r="F50" s="72">
        <v>9333</v>
      </c>
      <c r="G50" s="96">
        <f t="shared" si="2"/>
        <v>0.12444</v>
      </c>
    </row>
    <row r="51" spans="1:7" ht="12.75">
      <c r="A51" s="35"/>
      <c r="B51" s="40">
        <v>71013</v>
      </c>
      <c r="C51" s="35"/>
      <c r="D51" s="38" t="s">
        <v>98</v>
      </c>
      <c r="E51" s="66">
        <v>20000</v>
      </c>
      <c r="F51" s="72">
        <f>SUM(F52)</f>
        <v>6136.8</v>
      </c>
      <c r="G51" s="96">
        <f t="shared" si="2"/>
        <v>0.30684</v>
      </c>
    </row>
    <row r="52" spans="1:7" ht="12.75">
      <c r="A52" s="35"/>
      <c r="B52" s="35"/>
      <c r="C52" s="35"/>
      <c r="D52" s="38" t="s">
        <v>81</v>
      </c>
      <c r="E52" s="66">
        <v>20000</v>
      </c>
      <c r="F52" s="72">
        <f>SUM(F53)</f>
        <v>6136.8</v>
      </c>
      <c r="G52" s="96">
        <f t="shared" si="2"/>
        <v>0.30684</v>
      </c>
    </row>
    <row r="53" spans="1:7" ht="12.75">
      <c r="A53" s="35"/>
      <c r="B53" s="35"/>
      <c r="C53" s="43">
        <v>4300</v>
      </c>
      <c r="D53" s="38" t="s">
        <v>83</v>
      </c>
      <c r="E53" s="66">
        <v>20000</v>
      </c>
      <c r="F53" s="72">
        <v>6136.8</v>
      </c>
      <c r="G53" s="96">
        <f t="shared" si="2"/>
        <v>0.30684</v>
      </c>
    </row>
    <row r="54" spans="1:7" ht="12.75">
      <c r="A54" s="35"/>
      <c r="B54" s="40">
        <v>71035</v>
      </c>
      <c r="C54" s="35"/>
      <c r="D54" s="38" t="s">
        <v>99</v>
      </c>
      <c r="E54" s="66">
        <v>1800</v>
      </c>
      <c r="F54" s="72">
        <f>SUM(F55)</f>
        <v>1789.5</v>
      </c>
      <c r="G54" s="96">
        <f t="shared" si="2"/>
        <v>0.9941666666666666</v>
      </c>
    </row>
    <row r="55" spans="1:7" ht="12.75">
      <c r="A55" s="35"/>
      <c r="B55" s="35"/>
      <c r="C55" s="35"/>
      <c r="D55" s="38" t="s">
        <v>89</v>
      </c>
      <c r="E55" s="66">
        <v>1800</v>
      </c>
      <c r="F55" s="72">
        <f>SUM(F56)</f>
        <v>1789.5</v>
      </c>
      <c r="G55" s="96">
        <f t="shared" si="2"/>
        <v>0.9941666666666666</v>
      </c>
    </row>
    <row r="56" spans="1:7" ht="12.75">
      <c r="A56" s="35"/>
      <c r="B56" s="35"/>
      <c r="C56" s="43">
        <v>6050</v>
      </c>
      <c r="D56" s="38" t="s">
        <v>90</v>
      </c>
      <c r="E56" s="66">
        <v>1800</v>
      </c>
      <c r="F56" s="72">
        <v>1789.5</v>
      </c>
      <c r="G56" s="96">
        <f t="shared" si="2"/>
        <v>0.9941666666666666</v>
      </c>
    </row>
    <row r="57" spans="1:7" ht="12.75">
      <c r="A57" s="39">
        <v>750</v>
      </c>
      <c r="B57" s="35"/>
      <c r="C57" s="35"/>
      <c r="D57" s="36" t="s">
        <v>42</v>
      </c>
      <c r="E57" s="65">
        <v>3775418</v>
      </c>
      <c r="F57" s="73">
        <f>SUM(F58,F63,F67,F75,F113,F124)</f>
        <v>1908846.3599999996</v>
      </c>
      <c r="G57" s="95">
        <f t="shared" si="2"/>
        <v>0.5055986807288623</v>
      </c>
    </row>
    <row r="58" spans="1:7" ht="12.75">
      <c r="A58" s="35"/>
      <c r="B58" s="40">
        <v>75011</v>
      </c>
      <c r="C58" s="35"/>
      <c r="D58" s="38" t="s">
        <v>43</v>
      </c>
      <c r="E58" s="66">
        <v>101580</v>
      </c>
      <c r="F58" s="72">
        <f>SUM(F59)</f>
        <v>50790</v>
      </c>
      <c r="G58" s="96">
        <f t="shared" si="2"/>
        <v>0.5</v>
      </c>
    </row>
    <row r="59" spans="1:7" ht="12.75">
      <c r="A59" s="35"/>
      <c r="B59" s="35"/>
      <c r="C59" s="35"/>
      <c r="D59" s="38" t="s">
        <v>81</v>
      </c>
      <c r="E59" s="66">
        <v>101580</v>
      </c>
      <c r="F59" s="72">
        <f>SUM(F60:F62)</f>
        <v>50790</v>
      </c>
      <c r="G59" s="96">
        <f t="shared" si="2"/>
        <v>0.5</v>
      </c>
    </row>
    <row r="60" spans="1:7" ht="12.75">
      <c r="A60" s="35"/>
      <c r="B60" s="35"/>
      <c r="C60" s="43">
        <v>4010</v>
      </c>
      <c r="D60" s="38" t="s">
        <v>100</v>
      </c>
      <c r="E60" s="66">
        <v>86173</v>
      </c>
      <c r="F60" s="72">
        <v>42058.12</v>
      </c>
      <c r="G60" s="96">
        <f t="shared" si="2"/>
        <v>0.48806609959035896</v>
      </c>
    </row>
    <row r="61" spans="1:7" ht="12.75">
      <c r="A61" s="35"/>
      <c r="B61" s="35"/>
      <c r="C61" s="43">
        <v>4110</v>
      </c>
      <c r="D61" s="38" t="s">
        <v>101</v>
      </c>
      <c r="E61" s="66">
        <v>13296</v>
      </c>
      <c r="F61" s="72">
        <v>7519.14</v>
      </c>
      <c r="G61" s="96">
        <f t="shared" si="2"/>
        <v>0.5655189530685921</v>
      </c>
    </row>
    <row r="62" spans="1:7" ht="12.75">
      <c r="A62" s="35"/>
      <c r="B62" s="35"/>
      <c r="C62" s="43">
        <v>4120</v>
      </c>
      <c r="D62" s="38" t="s">
        <v>102</v>
      </c>
      <c r="E62" s="66">
        <v>2111</v>
      </c>
      <c r="F62" s="72">
        <v>1212.74</v>
      </c>
      <c r="G62" s="96">
        <f t="shared" si="2"/>
        <v>0.5744860255802937</v>
      </c>
    </row>
    <row r="63" spans="1:7" ht="12.75">
      <c r="A63" s="35"/>
      <c r="B63" s="40">
        <v>75020</v>
      </c>
      <c r="C63" s="35"/>
      <c r="D63" s="38" t="s">
        <v>331</v>
      </c>
      <c r="E63" s="66">
        <v>35000</v>
      </c>
      <c r="F63" s="72">
        <f>SUM(F64)</f>
        <v>35000</v>
      </c>
      <c r="G63" s="96">
        <f t="shared" si="2"/>
        <v>1</v>
      </c>
    </row>
    <row r="64" spans="1:7" ht="12.75">
      <c r="A64" s="35"/>
      <c r="B64" s="35"/>
      <c r="C64" s="35"/>
      <c r="D64" s="38" t="s">
        <v>81</v>
      </c>
      <c r="E64" s="66">
        <v>35000</v>
      </c>
      <c r="F64" s="72">
        <f>SUM(F65)</f>
        <v>35000</v>
      </c>
      <c r="G64" s="96">
        <f t="shared" si="2"/>
        <v>1</v>
      </c>
    </row>
    <row r="65" spans="1:7" ht="12.75">
      <c r="A65" s="35"/>
      <c r="B65" s="35"/>
      <c r="C65" s="43">
        <v>2320</v>
      </c>
      <c r="D65" s="38" t="s">
        <v>242</v>
      </c>
      <c r="E65" s="66">
        <v>35000</v>
      </c>
      <c r="F65" s="72">
        <v>35000</v>
      </c>
      <c r="G65" s="96">
        <f t="shared" si="2"/>
        <v>1</v>
      </c>
    </row>
    <row r="66" spans="1:7" ht="12.75">
      <c r="A66" s="35"/>
      <c r="B66" s="35"/>
      <c r="C66" s="35"/>
      <c r="D66" s="38" t="s">
        <v>332</v>
      </c>
      <c r="E66" s="53"/>
      <c r="F66" s="72"/>
      <c r="G66" s="96"/>
    </row>
    <row r="67" spans="1:7" ht="12.75">
      <c r="A67" s="35"/>
      <c r="B67" s="40">
        <v>75022</v>
      </c>
      <c r="C67" s="35"/>
      <c r="D67" s="38" t="s">
        <v>103</v>
      </c>
      <c r="E67" s="66">
        <v>124933</v>
      </c>
      <c r="F67" s="72">
        <f>SUM(F68)</f>
        <v>58342.7</v>
      </c>
      <c r="G67" s="96">
        <f aca="true" t="shared" si="3" ref="G67:G77">F67/E67</f>
        <v>0.4669919076625071</v>
      </c>
    </row>
    <row r="68" spans="1:7" ht="12.75">
      <c r="A68" s="35"/>
      <c r="B68" s="35"/>
      <c r="C68" s="35"/>
      <c r="D68" s="38" t="s">
        <v>81</v>
      </c>
      <c r="E68" s="66">
        <v>124933</v>
      </c>
      <c r="F68" s="72">
        <f>SUM(F69:F74)</f>
        <v>58342.7</v>
      </c>
      <c r="G68" s="96">
        <f t="shared" si="3"/>
        <v>0.4669919076625071</v>
      </c>
    </row>
    <row r="69" spans="1:7" ht="12.75">
      <c r="A69" s="35"/>
      <c r="B69" s="35"/>
      <c r="C69" s="43">
        <v>3030</v>
      </c>
      <c r="D69" s="38" t="s">
        <v>189</v>
      </c>
      <c r="E69" s="66">
        <v>117113</v>
      </c>
      <c r="F69" s="72">
        <v>57013.5</v>
      </c>
      <c r="G69" s="96">
        <f t="shared" si="3"/>
        <v>0.4868246906833571</v>
      </c>
    </row>
    <row r="70" spans="1:7" ht="12.75">
      <c r="A70" s="35"/>
      <c r="B70" s="35"/>
      <c r="C70" s="43">
        <v>4210</v>
      </c>
      <c r="D70" s="38" t="s">
        <v>86</v>
      </c>
      <c r="E70" s="66">
        <v>2020</v>
      </c>
      <c r="F70" s="72">
        <v>828.6</v>
      </c>
      <c r="G70" s="96">
        <f t="shared" si="3"/>
        <v>0.41019801980198023</v>
      </c>
    </row>
    <row r="71" spans="1:7" ht="12.75">
      <c r="A71" s="35"/>
      <c r="B71" s="35"/>
      <c r="C71" s="43">
        <v>4220</v>
      </c>
      <c r="D71" s="38" t="s">
        <v>120</v>
      </c>
      <c r="E71" s="66">
        <v>1200</v>
      </c>
      <c r="F71" s="72">
        <v>500.6</v>
      </c>
      <c r="G71" s="96">
        <f t="shared" si="3"/>
        <v>0.4171666666666667</v>
      </c>
    </row>
    <row r="72" spans="1:7" ht="12.75">
      <c r="A72" s="35"/>
      <c r="B72" s="35"/>
      <c r="C72" s="43">
        <v>4300</v>
      </c>
      <c r="D72" s="38" t="s">
        <v>83</v>
      </c>
      <c r="E72" s="66">
        <v>3500</v>
      </c>
      <c r="F72" s="72">
        <v>0</v>
      </c>
      <c r="G72" s="96">
        <f t="shared" si="3"/>
        <v>0</v>
      </c>
    </row>
    <row r="73" spans="1:7" ht="12.75">
      <c r="A73" s="35"/>
      <c r="B73" s="35"/>
      <c r="C73" s="43">
        <v>4410</v>
      </c>
      <c r="D73" s="38" t="s">
        <v>93</v>
      </c>
      <c r="E73" s="66">
        <v>600</v>
      </c>
      <c r="F73" s="72">
        <v>0</v>
      </c>
      <c r="G73" s="96">
        <f t="shared" si="3"/>
        <v>0</v>
      </c>
    </row>
    <row r="74" spans="1:7" ht="12.75">
      <c r="A74" s="35"/>
      <c r="B74" s="35"/>
      <c r="C74" s="43">
        <v>4420</v>
      </c>
      <c r="D74" s="38" t="s">
        <v>110</v>
      </c>
      <c r="E74" s="66">
        <v>500</v>
      </c>
      <c r="F74" s="72">
        <v>0</v>
      </c>
      <c r="G74" s="96">
        <f t="shared" si="3"/>
        <v>0</v>
      </c>
    </row>
    <row r="75" spans="1:7" ht="12.75">
      <c r="A75" s="35"/>
      <c r="B75" s="40">
        <v>75023</v>
      </c>
      <c r="C75" s="35"/>
      <c r="D75" s="38" t="s">
        <v>104</v>
      </c>
      <c r="E75" s="66">
        <v>3282767</v>
      </c>
      <c r="F75" s="72">
        <f>SUM(F76,F111)</f>
        <v>1656254.7399999998</v>
      </c>
      <c r="G75" s="96">
        <f t="shared" si="3"/>
        <v>0.504530093058691</v>
      </c>
    </row>
    <row r="76" spans="1:7" ht="12.75">
      <c r="A76" s="35"/>
      <c r="B76" s="35"/>
      <c r="C76" s="35"/>
      <c r="D76" s="38" t="s">
        <v>81</v>
      </c>
      <c r="E76" s="66">
        <v>3227767</v>
      </c>
      <c r="F76" s="72">
        <f>SUM(F77,F79:F91,F93:F96,F98:F102,F104:F108,F110)</f>
        <v>1655317.3399999999</v>
      </c>
      <c r="G76" s="96">
        <f t="shared" si="3"/>
        <v>0.5128366886457417</v>
      </c>
    </row>
    <row r="77" spans="1:7" ht="12.75">
      <c r="A77" s="35"/>
      <c r="B77" s="35"/>
      <c r="C77" s="43">
        <v>2910</v>
      </c>
      <c r="D77" s="38" t="s">
        <v>333</v>
      </c>
      <c r="E77" s="66">
        <v>1591</v>
      </c>
      <c r="F77" s="72">
        <v>1591</v>
      </c>
      <c r="G77" s="96">
        <f t="shared" si="3"/>
        <v>1</v>
      </c>
    </row>
    <row r="78" spans="1:7" ht="12.75">
      <c r="A78" s="35"/>
      <c r="B78" s="35"/>
      <c r="C78" s="35"/>
      <c r="D78" s="38" t="s">
        <v>334</v>
      </c>
      <c r="E78" s="53"/>
      <c r="F78" s="72"/>
      <c r="G78" s="96"/>
    </row>
    <row r="79" spans="1:7" ht="12.75">
      <c r="A79" s="35"/>
      <c r="B79" s="35"/>
      <c r="C79" s="43">
        <v>3020</v>
      </c>
      <c r="D79" s="38" t="s">
        <v>190</v>
      </c>
      <c r="E79" s="66">
        <v>26000</v>
      </c>
      <c r="F79" s="72">
        <v>11636.56</v>
      </c>
      <c r="G79" s="96">
        <f aca="true" t="shared" si="4" ref="G79:G91">F79/E79</f>
        <v>0.44755999999999996</v>
      </c>
    </row>
    <row r="80" spans="1:7" ht="12.75">
      <c r="A80" s="35"/>
      <c r="B80" s="35"/>
      <c r="C80" s="43">
        <v>4010</v>
      </c>
      <c r="D80" s="38" t="s">
        <v>100</v>
      </c>
      <c r="E80" s="66">
        <v>1749236</v>
      </c>
      <c r="F80" s="72">
        <v>867754.06</v>
      </c>
      <c r="G80" s="96">
        <f t="shared" si="4"/>
        <v>0.4960760354806327</v>
      </c>
    </row>
    <row r="81" spans="1:7" ht="12.75">
      <c r="A81" s="35"/>
      <c r="B81" s="35"/>
      <c r="C81" s="43">
        <v>4040</v>
      </c>
      <c r="D81" s="38" t="s">
        <v>105</v>
      </c>
      <c r="E81" s="66">
        <v>139000</v>
      </c>
      <c r="F81" s="72">
        <v>138739.7</v>
      </c>
      <c r="G81" s="96">
        <f t="shared" si="4"/>
        <v>0.9981273381294965</v>
      </c>
    </row>
    <row r="82" spans="1:7" ht="12.75">
      <c r="A82" s="35"/>
      <c r="B82" s="35"/>
      <c r="C82" s="43">
        <v>4110</v>
      </c>
      <c r="D82" s="38" t="s">
        <v>101</v>
      </c>
      <c r="E82" s="66">
        <v>291352</v>
      </c>
      <c r="F82" s="72">
        <v>141709.28</v>
      </c>
      <c r="G82" s="96">
        <f t="shared" si="4"/>
        <v>0.48638512864164307</v>
      </c>
    </row>
    <row r="83" spans="1:7" ht="12.75">
      <c r="A83" s="35"/>
      <c r="B83" s="35"/>
      <c r="C83" s="43">
        <v>4120</v>
      </c>
      <c r="D83" s="38" t="s">
        <v>102</v>
      </c>
      <c r="E83" s="66">
        <v>46261</v>
      </c>
      <c r="F83" s="72">
        <v>24428.93</v>
      </c>
      <c r="G83" s="96">
        <f t="shared" si="4"/>
        <v>0.5280674866518233</v>
      </c>
    </row>
    <row r="84" spans="1:7" ht="12.75">
      <c r="A84" s="35"/>
      <c r="B84" s="35"/>
      <c r="C84" s="43">
        <v>4140</v>
      </c>
      <c r="D84" s="38" t="s">
        <v>106</v>
      </c>
      <c r="E84" s="66">
        <v>74000</v>
      </c>
      <c r="F84" s="72">
        <v>36387</v>
      </c>
      <c r="G84" s="96">
        <f t="shared" si="4"/>
        <v>0.4917162162162162</v>
      </c>
    </row>
    <row r="85" spans="1:7" ht="12.75">
      <c r="A85" s="35"/>
      <c r="B85" s="35"/>
      <c r="C85" s="43">
        <v>4170</v>
      </c>
      <c r="D85" s="38" t="s">
        <v>107</v>
      </c>
      <c r="E85" s="66">
        <v>42700</v>
      </c>
      <c r="F85" s="72">
        <v>36659.72</v>
      </c>
      <c r="G85" s="96">
        <f t="shared" si="4"/>
        <v>0.8585414519906324</v>
      </c>
    </row>
    <row r="86" spans="1:7" ht="12.75">
      <c r="A86" s="35"/>
      <c r="B86" s="35"/>
      <c r="C86" s="43">
        <v>4210</v>
      </c>
      <c r="D86" s="38" t="s">
        <v>86</v>
      </c>
      <c r="E86" s="66">
        <v>149950</v>
      </c>
      <c r="F86" s="72">
        <v>82469.71</v>
      </c>
      <c r="G86" s="96">
        <f t="shared" si="4"/>
        <v>0.5499813937979326</v>
      </c>
    </row>
    <row r="87" spans="1:7" ht="12.75">
      <c r="A87" s="35"/>
      <c r="B87" s="35"/>
      <c r="C87" s="43">
        <v>4260</v>
      </c>
      <c r="D87" s="38" t="s">
        <v>92</v>
      </c>
      <c r="E87" s="66">
        <v>92000</v>
      </c>
      <c r="F87" s="72">
        <v>54256.92</v>
      </c>
      <c r="G87" s="96">
        <f t="shared" si="4"/>
        <v>0.5897491304347826</v>
      </c>
    </row>
    <row r="88" spans="1:7" ht="12.75">
      <c r="A88" s="35"/>
      <c r="B88" s="35"/>
      <c r="C88" s="43">
        <v>4270</v>
      </c>
      <c r="D88" s="38" t="s">
        <v>91</v>
      </c>
      <c r="E88" s="66">
        <v>50000</v>
      </c>
      <c r="F88" s="72">
        <v>18113</v>
      </c>
      <c r="G88" s="96">
        <f t="shared" si="4"/>
        <v>0.36226</v>
      </c>
    </row>
    <row r="89" spans="1:7" ht="12.75">
      <c r="A89" s="35"/>
      <c r="B89" s="35"/>
      <c r="C89" s="43">
        <v>4280</v>
      </c>
      <c r="D89" s="38" t="s">
        <v>108</v>
      </c>
      <c r="E89" s="66">
        <v>4000</v>
      </c>
      <c r="F89" s="72">
        <v>2100</v>
      </c>
      <c r="G89" s="96">
        <f t="shared" si="4"/>
        <v>0.525</v>
      </c>
    </row>
    <row r="90" spans="1:7" ht="12.75">
      <c r="A90" s="35"/>
      <c r="B90" s="35"/>
      <c r="C90" s="43">
        <v>4300</v>
      </c>
      <c r="D90" s="38" t="s">
        <v>83</v>
      </c>
      <c r="E90" s="66">
        <v>150000</v>
      </c>
      <c r="F90" s="72">
        <v>99102.6</v>
      </c>
      <c r="G90" s="96">
        <f t="shared" si="4"/>
        <v>0.660684</v>
      </c>
    </row>
    <row r="91" spans="1:7" ht="12.75">
      <c r="A91" s="35"/>
      <c r="B91" s="35"/>
      <c r="C91" s="43">
        <v>4340</v>
      </c>
      <c r="D91" s="38" t="s">
        <v>234</v>
      </c>
      <c r="E91" s="66">
        <v>190969</v>
      </c>
      <c r="F91" s="72">
        <v>1413</v>
      </c>
      <c r="G91" s="96">
        <f t="shared" si="4"/>
        <v>0.007399106661290576</v>
      </c>
    </row>
    <row r="92" spans="1:7" ht="12.75">
      <c r="A92" s="35"/>
      <c r="B92" s="35"/>
      <c r="C92" s="35"/>
      <c r="D92" s="38" t="s">
        <v>235</v>
      </c>
      <c r="E92" s="53"/>
      <c r="F92" s="72"/>
      <c r="G92" s="96"/>
    </row>
    <row r="93" spans="1:7" ht="12.75">
      <c r="A93" s="35"/>
      <c r="B93" s="35"/>
      <c r="C93" s="43">
        <v>4350</v>
      </c>
      <c r="D93" s="38" t="s">
        <v>188</v>
      </c>
      <c r="E93" s="66">
        <v>7500</v>
      </c>
      <c r="F93" s="72">
        <v>3538.99</v>
      </c>
      <c r="G93" s="96">
        <f>F93/E93</f>
        <v>0.4718653333333333</v>
      </c>
    </row>
    <row r="94" spans="1:7" ht="12.75">
      <c r="A94" s="35"/>
      <c r="B94" s="35"/>
      <c r="C94" s="43">
        <v>4360</v>
      </c>
      <c r="D94" s="38" t="s">
        <v>109</v>
      </c>
      <c r="E94" s="66">
        <v>6500</v>
      </c>
      <c r="F94" s="72">
        <v>3781.82</v>
      </c>
      <c r="G94" s="96">
        <f>F94/E94</f>
        <v>0.5818184615384616</v>
      </c>
    </row>
    <row r="95" spans="1:7" ht="12.75">
      <c r="A95" s="35"/>
      <c r="B95" s="35"/>
      <c r="C95" s="43">
        <v>4370</v>
      </c>
      <c r="D95" s="38" t="s">
        <v>187</v>
      </c>
      <c r="E95" s="66">
        <v>20000</v>
      </c>
      <c r="F95" s="72">
        <v>9210.84</v>
      </c>
      <c r="G95" s="96">
        <f>F95/E95</f>
        <v>0.460542</v>
      </c>
    </row>
    <row r="96" spans="1:7" ht="12.75">
      <c r="A96" s="35"/>
      <c r="B96" s="35"/>
      <c r="C96" s="43">
        <v>4400</v>
      </c>
      <c r="D96" s="38" t="s">
        <v>231</v>
      </c>
      <c r="E96" s="66">
        <v>30000</v>
      </c>
      <c r="F96" s="72">
        <v>15418.65</v>
      </c>
      <c r="G96" s="96">
        <f>F96/E96</f>
        <v>0.5139549999999999</v>
      </c>
    </row>
    <row r="97" spans="1:7" ht="12.75">
      <c r="A97" s="35"/>
      <c r="B97" s="35"/>
      <c r="C97" s="35"/>
      <c r="D97" s="38" t="s">
        <v>232</v>
      </c>
      <c r="E97" s="53"/>
      <c r="F97" s="72"/>
      <c r="G97" s="96"/>
    </row>
    <row r="98" spans="1:7" ht="12.75">
      <c r="A98" s="35"/>
      <c r="B98" s="35"/>
      <c r="C98" s="43">
        <v>4410</v>
      </c>
      <c r="D98" s="38" t="s">
        <v>93</v>
      </c>
      <c r="E98" s="66">
        <v>22000</v>
      </c>
      <c r="F98" s="72">
        <v>18161.4</v>
      </c>
      <c r="G98" s="96">
        <f>F98/E98</f>
        <v>0.8255181818181819</v>
      </c>
    </row>
    <row r="99" spans="1:7" ht="12.75">
      <c r="A99" s="35"/>
      <c r="B99" s="35"/>
      <c r="C99" s="43">
        <v>4420</v>
      </c>
      <c r="D99" s="38" t="s">
        <v>110</v>
      </c>
      <c r="E99" s="66">
        <v>2000</v>
      </c>
      <c r="F99" s="72">
        <v>0</v>
      </c>
      <c r="G99" s="96">
        <f>F99/E99</f>
        <v>0</v>
      </c>
    </row>
    <row r="100" spans="1:7" ht="12.75">
      <c r="A100" s="35"/>
      <c r="B100" s="35"/>
      <c r="C100" s="43">
        <v>4430</v>
      </c>
      <c r="D100" s="38" t="s">
        <v>94</v>
      </c>
      <c r="E100" s="66">
        <v>10500</v>
      </c>
      <c r="F100" s="72">
        <v>4565</v>
      </c>
      <c r="G100" s="96">
        <f>F100/E100</f>
        <v>0.43476190476190474</v>
      </c>
    </row>
    <row r="101" spans="1:7" ht="12.75">
      <c r="A101" s="35"/>
      <c r="B101" s="35"/>
      <c r="C101" s="43">
        <v>4440</v>
      </c>
      <c r="D101" s="38" t="s">
        <v>111</v>
      </c>
      <c r="E101" s="66">
        <v>64962</v>
      </c>
      <c r="F101" s="72">
        <v>45001.84</v>
      </c>
      <c r="G101" s="96">
        <f>F101/E101</f>
        <v>0.6927409870385763</v>
      </c>
    </row>
    <row r="102" spans="1:7" ht="12.75">
      <c r="A102" s="35"/>
      <c r="B102" s="35"/>
      <c r="C102" s="43">
        <v>4560</v>
      </c>
      <c r="D102" s="38" t="s">
        <v>246</v>
      </c>
      <c r="E102" s="66">
        <v>129</v>
      </c>
      <c r="F102" s="72">
        <v>128.81</v>
      </c>
      <c r="G102" s="96">
        <f>F102/E102</f>
        <v>0.9985271317829457</v>
      </c>
    </row>
    <row r="103" spans="1:7" ht="12.75">
      <c r="A103" s="35"/>
      <c r="B103" s="35"/>
      <c r="C103" s="35"/>
      <c r="D103" s="38" t="s">
        <v>245</v>
      </c>
      <c r="E103" s="53"/>
      <c r="F103" s="72"/>
      <c r="G103" s="96"/>
    </row>
    <row r="104" spans="1:7" ht="12.75">
      <c r="A104" s="35"/>
      <c r="B104" s="35"/>
      <c r="C104" s="43">
        <v>4580</v>
      </c>
      <c r="D104" s="38" t="s">
        <v>64</v>
      </c>
      <c r="E104" s="66">
        <v>50</v>
      </c>
      <c r="F104" s="72">
        <v>6.9</v>
      </c>
      <c r="G104" s="96">
        <f>F104/E104</f>
        <v>0.138</v>
      </c>
    </row>
    <row r="105" spans="1:7" ht="12.75">
      <c r="A105" s="35"/>
      <c r="B105" s="35"/>
      <c r="C105" s="43">
        <v>4610</v>
      </c>
      <c r="D105" s="38" t="s">
        <v>198</v>
      </c>
      <c r="E105" s="66">
        <v>5000</v>
      </c>
      <c r="F105" s="72">
        <v>0</v>
      </c>
      <c r="G105" s="96">
        <f>F105/E105</f>
        <v>0</v>
      </c>
    </row>
    <row r="106" spans="1:7" ht="12.75">
      <c r="A106" s="35"/>
      <c r="B106" s="35"/>
      <c r="C106" s="43">
        <v>4680</v>
      </c>
      <c r="D106" s="38" t="s">
        <v>335</v>
      </c>
      <c r="E106" s="66">
        <v>67</v>
      </c>
      <c r="F106" s="72">
        <v>66.4</v>
      </c>
      <c r="G106" s="96">
        <f>F106/E106</f>
        <v>0.9910447761194031</v>
      </c>
    </row>
    <row r="107" spans="1:7" ht="12.75">
      <c r="A107" s="35"/>
      <c r="B107" s="35"/>
      <c r="C107" s="43">
        <v>4700</v>
      </c>
      <c r="D107" s="38" t="s">
        <v>194</v>
      </c>
      <c r="E107" s="66">
        <v>20000</v>
      </c>
      <c r="F107" s="72">
        <v>8935</v>
      </c>
      <c r="G107" s="96">
        <f>F107/E107</f>
        <v>0.44675</v>
      </c>
    </row>
    <row r="108" spans="1:7" ht="12.75">
      <c r="A108" s="35"/>
      <c r="B108" s="35"/>
      <c r="C108" s="43">
        <v>4740</v>
      </c>
      <c r="D108" s="38" t="s">
        <v>236</v>
      </c>
      <c r="E108" s="66">
        <v>7000</v>
      </c>
      <c r="F108" s="72">
        <v>5773.8</v>
      </c>
      <c r="G108" s="96">
        <f>F108/E108</f>
        <v>0.8248285714285715</v>
      </c>
    </row>
    <row r="109" spans="1:7" ht="12.75">
      <c r="A109" s="35"/>
      <c r="B109" s="35"/>
      <c r="C109" s="35"/>
      <c r="D109" s="38" t="s">
        <v>237</v>
      </c>
      <c r="E109" s="53"/>
      <c r="F109" s="72"/>
      <c r="G109" s="96"/>
    </row>
    <row r="110" spans="1:7" ht="12.75">
      <c r="A110" s="35"/>
      <c r="B110" s="35"/>
      <c r="C110" s="43">
        <v>4750</v>
      </c>
      <c r="D110" s="38" t="s">
        <v>195</v>
      </c>
      <c r="E110" s="66">
        <v>25000</v>
      </c>
      <c r="F110" s="72">
        <v>24366.41</v>
      </c>
      <c r="G110" s="96">
        <f aca="true" t="shared" si="5" ref="G110:G129">F110/E110</f>
        <v>0.9746564</v>
      </c>
    </row>
    <row r="111" spans="1:7" ht="12.75">
      <c r="A111" s="35"/>
      <c r="B111" s="35"/>
      <c r="C111" s="35"/>
      <c r="D111" s="38" t="s">
        <v>89</v>
      </c>
      <c r="E111" s="66">
        <v>55000</v>
      </c>
      <c r="F111" s="72">
        <v>937.4</v>
      </c>
      <c r="G111" s="96">
        <f t="shared" si="5"/>
        <v>0.01704363636363636</v>
      </c>
    </row>
    <row r="112" spans="1:7" ht="12.75">
      <c r="A112" s="35"/>
      <c r="B112" s="35"/>
      <c r="C112" s="43">
        <v>6050</v>
      </c>
      <c r="D112" s="38" t="s">
        <v>90</v>
      </c>
      <c r="E112" s="66">
        <v>55000</v>
      </c>
      <c r="F112" s="72">
        <v>937.4</v>
      </c>
      <c r="G112" s="96">
        <f t="shared" si="5"/>
        <v>0.01704363636363636</v>
      </c>
    </row>
    <row r="113" spans="1:7" ht="12.75">
      <c r="A113" s="35"/>
      <c r="B113" s="40">
        <v>75075</v>
      </c>
      <c r="C113" s="35"/>
      <c r="D113" s="38" t="s">
        <v>197</v>
      </c>
      <c r="E113" s="66">
        <v>114091</v>
      </c>
      <c r="F113" s="72">
        <f>SUM(F114)</f>
        <v>74769.23999999999</v>
      </c>
      <c r="G113" s="96">
        <f t="shared" si="5"/>
        <v>0.6553473981295631</v>
      </c>
    </row>
    <row r="114" spans="1:7" ht="12.75">
      <c r="A114" s="35"/>
      <c r="B114" s="35"/>
      <c r="C114" s="35"/>
      <c r="D114" s="38" t="s">
        <v>81</v>
      </c>
      <c r="E114" s="66">
        <v>114091</v>
      </c>
      <c r="F114" s="72">
        <f>SUM(F115:F123)</f>
        <v>74769.23999999999</v>
      </c>
      <c r="G114" s="96">
        <f t="shared" si="5"/>
        <v>0.6553473981295631</v>
      </c>
    </row>
    <row r="115" spans="1:7" ht="12.75">
      <c r="A115" s="35"/>
      <c r="B115" s="35"/>
      <c r="C115" s="43">
        <v>4110</v>
      </c>
      <c r="D115" s="38" t="s">
        <v>101</v>
      </c>
      <c r="E115" s="66">
        <v>350</v>
      </c>
      <c r="F115" s="72">
        <v>0</v>
      </c>
      <c r="G115" s="96">
        <f t="shared" si="5"/>
        <v>0</v>
      </c>
    </row>
    <row r="116" spans="1:7" ht="12.75">
      <c r="A116" s="35"/>
      <c r="B116" s="35"/>
      <c r="C116" s="43">
        <v>4120</v>
      </c>
      <c r="D116" s="38" t="s">
        <v>102</v>
      </c>
      <c r="E116" s="66">
        <v>50</v>
      </c>
      <c r="F116" s="72">
        <v>0</v>
      </c>
      <c r="G116" s="96">
        <f t="shared" si="5"/>
        <v>0</v>
      </c>
    </row>
    <row r="117" spans="1:7" ht="12.75">
      <c r="A117" s="35"/>
      <c r="B117" s="35"/>
      <c r="C117" s="43">
        <v>4170</v>
      </c>
      <c r="D117" s="38" t="s">
        <v>107</v>
      </c>
      <c r="E117" s="66">
        <v>2000</v>
      </c>
      <c r="F117" s="72">
        <v>0</v>
      </c>
      <c r="G117" s="96">
        <f t="shared" si="5"/>
        <v>0</v>
      </c>
    </row>
    <row r="118" spans="1:7" ht="12.75">
      <c r="A118" s="35"/>
      <c r="B118" s="35"/>
      <c r="C118" s="43">
        <v>4210</v>
      </c>
      <c r="D118" s="38" t="s">
        <v>86</v>
      </c>
      <c r="E118" s="66">
        <v>33000</v>
      </c>
      <c r="F118" s="72">
        <v>13074.03</v>
      </c>
      <c r="G118" s="96">
        <f t="shared" si="5"/>
        <v>0.3961827272727273</v>
      </c>
    </row>
    <row r="119" spans="1:7" ht="12.75">
      <c r="A119" s="35"/>
      <c r="B119" s="35"/>
      <c r="C119" s="43">
        <v>4260</v>
      </c>
      <c r="D119" s="38" t="s">
        <v>92</v>
      </c>
      <c r="E119" s="66">
        <v>6000</v>
      </c>
      <c r="F119" s="72">
        <v>4412.12</v>
      </c>
      <c r="G119" s="96">
        <f t="shared" si="5"/>
        <v>0.7353533333333333</v>
      </c>
    </row>
    <row r="120" spans="1:7" ht="12.75">
      <c r="A120" s="35"/>
      <c r="B120" s="35"/>
      <c r="C120" s="43">
        <v>4300</v>
      </c>
      <c r="D120" s="38" t="s">
        <v>83</v>
      </c>
      <c r="E120" s="66">
        <v>53291</v>
      </c>
      <c r="F120" s="72">
        <v>48190.56</v>
      </c>
      <c r="G120" s="96">
        <f t="shared" si="5"/>
        <v>0.9042907808072658</v>
      </c>
    </row>
    <row r="121" spans="1:7" ht="12.75">
      <c r="A121" s="35"/>
      <c r="B121" s="35"/>
      <c r="C121" s="43">
        <v>4350</v>
      </c>
      <c r="D121" s="38" t="s">
        <v>188</v>
      </c>
      <c r="E121" s="66">
        <v>1500</v>
      </c>
      <c r="F121" s="72">
        <v>665.36</v>
      </c>
      <c r="G121" s="96">
        <f t="shared" si="5"/>
        <v>0.4435733333333333</v>
      </c>
    </row>
    <row r="122" spans="1:7" ht="12.75">
      <c r="A122" s="35"/>
      <c r="B122" s="35"/>
      <c r="C122" s="43">
        <v>4370</v>
      </c>
      <c r="D122" s="38" t="s">
        <v>187</v>
      </c>
      <c r="E122" s="66">
        <v>1400</v>
      </c>
      <c r="F122" s="72">
        <v>254.29</v>
      </c>
      <c r="G122" s="96">
        <f t="shared" si="5"/>
        <v>0.1816357142857143</v>
      </c>
    </row>
    <row r="123" spans="1:7" ht="12.75">
      <c r="A123" s="35"/>
      <c r="B123" s="35"/>
      <c r="C123" s="43">
        <v>4430</v>
      </c>
      <c r="D123" s="38" t="s">
        <v>94</v>
      </c>
      <c r="E123" s="66">
        <v>16500</v>
      </c>
      <c r="F123" s="72">
        <v>8172.88</v>
      </c>
      <c r="G123" s="96">
        <f t="shared" si="5"/>
        <v>0.4953260606060606</v>
      </c>
    </row>
    <row r="124" spans="1:7" ht="12.75">
      <c r="A124" s="35"/>
      <c r="B124" s="40">
        <v>75095</v>
      </c>
      <c r="C124" s="35"/>
      <c r="D124" s="38" t="s">
        <v>36</v>
      </c>
      <c r="E124" s="66">
        <v>117047</v>
      </c>
      <c r="F124" s="72">
        <f>SUM(F125)</f>
        <v>33689.67999999999</v>
      </c>
      <c r="G124" s="96">
        <f t="shared" si="5"/>
        <v>0.2878303587447777</v>
      </c>
    </row>
    <row r="125" spans="1:7" ht="12.75">
      <c r="A125" s="35"/>
      <c r="B125" s="35"/>
      <c r="C125" s="35"/>
      <c r="D125" s="38" t="s">
        <v>81</v>
      </c>
      <c r="E125" s="66">
        <v>117047</v>
      </c>
      <c r="F125" s="72">
        <f>SUM(F126:F129)</f>
        <v>33689.67999999999</v>
      </c>
      <c r="G125" s="96">
        <f t="shared" si="5"/>
        <v>0.2878303587447777</v>
      </c>
    </row>
    <row r="126" spans="1:7" ht="12.75">
      <c r="A126" s="35"/>
      <c r="B126" s="35"/>
      <c r="C126" s="43">
        <v>3030</v>
      </c>
      <c r="D126" s="38" t="s">
        <v>189</v>
      </c>
      <c r="E126" s="66">
        <v>28800</v>
      </c>
      <c r="F126" s="72">
        <v>13670.96</v>
      </c>
      <c r="G126" s="96">
        <f t="shared" si="5"/>
        <v>0.4746861111111111</v>
      </c>
    </row>
    <row r="127" spans="1:7" ht="12.75">
      <c r="A127" s="35"/>
      <c r="B127" s="35"/>
      <c r="C127" s="43">
        <v>4210</v>
      </c>
      <c r="D127" s="38" t="s">
        <v>86</v>
      </c>
      <c r="E127" s="66">
        <v>68059</v>
      </c>
      <c r="F127" s="72">
        <v>10174.1</v>
      </c>
      <c r="G127" s="96">
        <f t="shared" si="5"/>
        <v>0.1494894135970261</v>
      </c>
    </row>
    <row r="128" spans="1:7" ht="12.75">
      <c r="A128" s="35"/>
      <c r="B128" s="35"/>
      <c r="C128" s="43">
        <v>4260</v>
      </c>
      <c r="D128" s="38" t="s">
        <v>92</v>
      </c>
      <c r="E128" s="66">
        <v>7474</v>
      </c>
      <c r="F128" s="72">
        <v>4567.8</v>
      </c>
      <c r="G128" s="96">
        <f t="shared" si="5"/>
        <v>0.6111586834359112</v>
      </c>
    </row>
    <row r="129" spans="1:7" ht="12.75">
      <c r="A129" s="35"/>
      <c r="B129" s="35"/>
      <c r="C129" s="43">
        <v>4300</v>
      </c>
      <c r="D129" s="38" t="s">
        <v>83</v>
      </c>
      <c r="E129" s="66">
        <v>12714</v>
      </c>
      <c r="F129" s="72">
        <v>5276.82</v>
      </c>
      <c r="G129" s="96">
        <f t="shared" si="5"/>
        <v>0.4150401132609721</v>
      </c>
    </row>
    <row r="130" spans="1:7" ht="12.75">
      <c r="A130" s="39">
        <v>751</v>
      </c>
      <c r="B130" s="35"/>
      <c r="C130" s="35"/>
      <c r="D130" s="36" t="s">
        <v>289</v>
      </c>
      <c r="E130" s="65">
        <v>34585</v>
      </c>
      <c r="F130" s="73">
        <f>SUM(F132,F138)</f>
        <v>29285.379999999997</v>
      </c>
      <c r="G130" s="95">
        <f>F130/E130</f>
        <v>0.8467653607055081</v>
      </c>
    </row>
    <row r="131" spans="1:7" ht="12.75">
      <c r="A131" s="35"/>
      <c r="B131" s="35"/>
      <c r="C131" s="35"/>
      <c r="D131" s="36" t="s">
        <v>310</v>
      </c>
      <c r="E131" s="53"/>
      <c r="F131" s="72"/>
      <c r="G131" s="96"/>
    </row>
    <row r="132" spans="1:7" ht="12.75">
      <c r="A132" s="35"/>
      <c r="B132" s="40">
        <v>75101</v>
      </c>
      <c r="C132" s="35"/>
      <c r="D132" s="38" t="s">
        <v>183</v>
      </c>
      <c r="E132" s="66">
        <v>2260</v>
      </c>
      <c r="F132" s="72">
        <f>SUM(F133)</f>
        <v>0</v>
      </c>
      <c r="G132" s="96">
        <f aca="true" t="shared" si="6" ref="G132:G175">F132/E132</f>
        <v>0</v>
      </c>
    </row>
    <row r="133" spans="1:7" ht="12.75">
      <c r="A133" s="35"/>
      <c r="B133" s="35"/>
      <c r="C133" s="35"/>
      <c r="D133" s="38" t="s">
        <v>81</v>
      </c>
      <c r="E133" s="66">
        <v>2260</v>
      </c>
      <c r="F133" s="72">
        <f>SUM(F134:F137)</f>
        <v>0</v>
      </c>
      <c r="G133" s="96">
        <f t="shared" si="6"/>
        <v>0</v>
      </c>
    </row>
    <row r="134" spans="1:7" ht="12.75">
      <c r="A134" s="35"/>
      <c r="B134" s="35"/>
      <c r="C134" s="43">
        <v>4110</v>
      </c>
      <c r="D134" s="38" t="s">
        <v>101</v>
      </c>
      <c r="E134" s="66">
        <v>220</v>
      </c>
      <c r="F134" s="72">
        <v>0</v>
      </c>
      <c r="G134" s="96">
        <f t="shared" si="6"/>
        <v>0</v>
      </c>
    </row>
    <row r="135" spans="1:7" ht="12.75">
      <c r="A135" s="35"/>
      <c r="B135" s="35"/>
      <c r="C135" s="43">
        <v>4120</v>
      </c>
      <c r="D135" s="38" t="s">
        <v>102</v>
      </c>
      <c r="E135" s="66">
        <v>20</v>
      </c>
      <c r="F135" s="72">
        <v>0</v>
      </c>
      <c r="G135" s="96">
        <f t="shared" si="6"/>
        <v>0</v>
      </c>
    </row>
    <row r="136" spans="1:7" ht="12.75">
      <c r="A136" s="35"/>
      <c r="B136" s="35"/>
      <c r="C136" s="43">
        <v>4170</v>
      </c>
      <c r="D136" s="38" t="s">
        <v>107</v>
      </c>
      <c r="E136" s="66">
        <v>1370</v>
      </c>
      <c r="F136" s="72">
        <v>0</v>
      </c>
      <c r="G136" s="96">
        <f t="shared" si="6"/>
        <v>0</v>
      </c>
    </row>
    <row r="137" spans="1:7" ht="12.75">
      <c r="A137" s="35"/>
      <c r="B137" s="35"/>
      <c r="C137" s="43">
        <v>4210</v>
      </c>
      <c r="D137" s="38" t="s">
        <v>86</v>
      </c>
      <c r="E137" s="66">
        <v>650</v>
      </c>
      <c r="F137" s="72">
        <v>0</v>
      </c>
      <c r="G137" s="96">
        <f t="shared" si="6"/>
        <v>0</v>
      </c>
    </row>
    <row r="138" spans="1:7" ht="12.75">
      <c r="A138" s="35"/>
      <c r="B138" s="40">
        <v>75113</v>
      </c>
      <c r="C138" s="35"/>
      <c r="D138" s="38" t="s">
        <v>290</v>
      </c>
      <c r="E138" s="66">
        <v>32325</v>
      </c>
      <c r="F138" s="72">
        <f>SUM(F139)</f>
        <v>29285.379999999997</v>
      </c>
      <c r="G138" s="96">
        <f t="shared" si="6"/>
        <v>0.9059668986852281</v>
      </c>
    </row>
    <row r="139" spans="1:7" ht="12.75">
      <c r="A139" s="35"/>
      <c r="B139" s="35"/>
      <c r="C139" s="35"/>
      <c r="D139" s="38" t="s">
        <v>81</v>
      </c>
      <c r="E139" s="66">
        <v>32325</v>
      </c>
      <c r="F139" s="72">
        <f>SUM(F140:F146)</f>
        <v>29285.379999999997</v>
      </c>
      <c r="G139" s="96">
        <f t="shared" si="6"/>
        <v>0.9059668986852281</v>
      </c>
    </row>
    <row r="140" spans="1:7" ht="12.75">
      <c r="A140" s="35"/>
      <c r="B140" s="35"/>
      <c r="C140" s="43">
        <v>3030</v>
      </c>
      <c r="D140" s="38" t="s">
        <v>189</v>
      </c>
      <c r="E140" s="66">
        <v>18945</v>
      </c>
      <c r="F140" s="72">
        <v>18540</v>
      </c>
      <c r="G140" s="96">
        <f t="shared" si="6"/>
        <v>0.9786223277909739</v>
      </c>
    </row>
    <row r="141" spans="1:7" ht="12.75">
      <c r="A141" s="35"/>
      <c r="B141" s="35"/>
      <c r="C141" s="43">
        <v>4110</v>
      </c>
      <c r="D141" s="38" t="s">
        <v>101</v>
      </c>
      <c r="E141" s="66">
        <v>826</v>
      </c>
      <c r="F141" s="72">
        <v>0</v>
      </c>
      <c r="G141" s="96">
        <f t="shared" si="6"/>
        <v>0</v>
      </c>
    </row>
    <row r="142" spans="1:7" ht="12.75">
      <c r="A142" s="35"/>
      <c r="B142" s="35"/>
      <c r="C142" s="43">
        <v>4120</v>
      </c>
      <c r="D142" s="38" t="s">
        <v>102</v>
      </c>
      <c r="E142" s="66">
        <v>118</v>
      </c>
      <c r="F142" s="72">
        <v>0</v>
      </c>
      <c r="G142" s="96">
        <f t="shared" si="6"/>
        <v>0</v>
      </c>
    </row>
    <row r="143" spans="1:7" ht="12.75">
      <c r="A143" s="35"/>
      <c r="B143" s="35"/>
      <c r="C143" s="43">
        <v>4170</v>
      </c>
      <c r="D143" s="38" t="s">
        <v>107</v>
      </c>
      <c r="E143" s="66">
        <v>5765</v>
      </c>
      <c r="F143" s="72">
        <v>4172.5</v>
      </c>
      <c r="G143" s="96">
        <f t="shared" si="6"/>
        <v>0.7237640936686903</v>
      </c>
    </row>
    <row r="144" spans="1:7" ht="12.75">
      <c r="A144" s="35"/>
      <c r="B144" s="35"/>
      <c r="C144" s="43">
        <v>4210</v>
      </c>
      <c r="D144" s="38" t="s">
        <v>86</v>
      </c>
      <c r="E144" s="66">
        <v>5834</v>
      </c>
      <c r="F144" s="72">
        <v>5743.32</v>
      </c>
      <c r="G144" s="96">
        <f t="shared" si="6"/>
        <v>0.9844566335275968</v>
      </c>
    </row>
    <row r="145" spans="1:7" ht="12.75">
      <c r="A145" s="35"/>
      <c r="B145" s="35"/>
      <c r="C145" s="43">
        <v>4300</v>
      </c>
      <c r="D145" s="38" t="s">
        <v>83</v>
      </c>
      <c r="E145" s="66">
        <v>250</v>
      </c>
      <c r="F145" s="72">
        <v>246.96</v>
      </c>
      <c r="G145" s="96">
        <f t="shared" si="6"/>
        <v>0.98784</v>
      </c>
    </row>
    <row r="146" spans="1:7" ht="12.75">
      <c r="A146" s="35"/>
      <c r="B146" s="35"/>
      <c r="C146" s="43">
        <v>4410</v>
      </c>
      <c r="D146" s="38" t="s">
        <v>93</v>
      </c>
      <c r="E146" s="66">
        <v>587</v>
      </c>
      <c r="F146" s="72">
        <v>582.6</v>
      </c>
      <c r="G146" s="96">
        <f t="shared" si="6"/>
        <v>0.992504258943782</v>
      </c>
    </row>
    <row r="147" spans="1:7" ht="12.75">
      <c r="A147" s="39">
        <v>752</v>
      </c>
      <c r="B147" s="35"/>
      <c r="C147" s="35"/>
      <c r="D147" s="36" t="s">
        <v>202</v>
      </c>
      <c r="E147" s="65">
        <v>1000</v>
      </c>
      <c r="F147" s="73">
        <v>0</v>
      </c>
      <c r="G147" s="95">
        <f t="shared" si="6"/>
        <v>0</v>
      </c>
    </row>
    <row r="148" spans="1:7" ht="12.75">
      <c r="A148" s="35"/>
      <c r="B148" s="40">
        <v>75212</v>
      </c>
      <c r="C148" s="35"/>
      <c r="D148" s="38" t="s">
        <v>203</v>
      </c>
      <c r="E148" s="66">
        <v>1000</v>
      </c>
      <c r="F148" s="72">
        <v>0</v>
      </c>
      <c r="G148" s="96">
        <f t="shared" si="6"/>
        <v>0</v>
      </c>
    </row>
    <row r="149" spans="1:7" ht="12.75">
      <c r="A149" s="35"/>
      <c r="B149" s="35"/>
      <c r="C149" s="35"/>
      <c r="D149" s="38" t="s">
        <v>81</v>
      </c>
      <c r="E149" s="66">
        <v>1000</v>
      </c>
      <c r="F149" s="72">
        <v>0</v>
      </c>
      <c r="G149" s="96">
        <f t="shared" si="6"/>
        <v>0</v>
      </c>
    </row>
    <row r="150" spans="1:7" ht="12.75">
      <c r="A150" s="35"/>
      <c r="B150" s="35"/>
      <c r="C150" s="43">
        <v>4210</v>
      </c>
      <c r="D150" s="38" t="s">
        <v>86</v>
      </c>
      <c r="E150" s="66">
        <v>1000</v>
      </c>
      <c r="F150" s="72">
        <v>0</v>
      </c>
      <c r="G150" s="96">
        <f t="shared" si="6"/>
        <v>0</v>
      </c>
    </row>
    <row r="151" spans="1:7" ht="12.75">
      <c r="A151" s="39">
        <v>754</v>
      </c>
      <c r="B151" s="35"/>
      <c r="C151" s="35"/>
      <c r="D151" s="36" t="s">
        <v>44</v>
      </c>
      <c r="E151" s="65">
        <v>459290</v>
      </c>
      <c r="F151" s="73">
        <f>SUM(F152,F155,F158,F179,F184)</f>
        <v>224254.03</v>
      </c>
      <c r="G151" s="95">
        <f t="shared" si="6"/>
        <v>0.48826238324370225</v>
      </c>
    </row>
    <row r="152" spans="1:7" ht="12.75">
      <c r="A152" s="35"/>
      <c r="B152" s="40">
        <v>75404</v>
      </c>
      <c r="C152" s="35"/>
      <c r="D152" s="38" t="s">
        <v>273</v>
      </c>
      <c r="E152" s="66">
        <v>10000</v>
      </c>
      <c r="F152" s="72">
        <f>SUM(F153)</f>
        <v>10000</v>
      </c>
      <c r="G152" s="96">
        <f t="shared" si="6"/>
        <v>1</v>
      </c>
    </row>
    <row r="153" spans="1:7" ht="12.75">
      <c r="A153" s="35"/>
      <c r="B153" s="35"/>
      <c r="C153" s="35"/>
      <c r="D153" s="38" t="s">
        <v>81</v>
      </c>
      <c r="E153" s="66">
        <v>10000</v>
      </c>
      <c r="F153" s="72">
        <f>SUM(F154)</f>
        <v>10000</v>
      </c>
      <c r="G153" s="96">
        <f t="shared" si="6"/>
        <v>1</v>
      </c>
    </row>
    <row r="154" spans="1:7" ht="12.75">
      <c r="A154" s="35"/>
      <c r="B154" s="35"/>
      <c r="C154" s="43">
        <v>3000</v>
      </c>
      <c r="D154" s="38" t="s">
        <v>336</v>
      </c>
      <c r="E154" s="66">
        <v>10000</v>
      </c>
      <c r="F154" s="72">
        <v>10000</v>
      </c>
      <c r="G154" s="96">
        <f t="shared" si="6"/>
        <v>1</v>
      </c>
    </row>
    <row r="155" spans="1:7" ht="12.75">
      <c r="A155" s="35"/>
      <c r="B155" s="40">
        <v>75411</v>
      </c>
      <c r="C155" s="35"/>
      <c r="D155" s="38" t="s">
        <v>201</v>
      </c>
      <c r="E155" s="66">
        <v>25000</v>
      </c>
      <c r="F155" s="72">
        <v>0</v>
      </c>
      <c r="G155" s="96">
        <f t="shared" si="6"/>
        <v>0</v>
      </c>
    </row>
    <row r="156" spans="1:7" ht="12.75">
      <c r="A156" s="35"/>
      <c r="B156" s="35"/>
      <c r="C156" s="35"/>
      <c r="D156" s="38" t="s">
        <v>89</v>
      </c>
      <c r="E156" s="66">
        <v>25000</v>
      </c>
      <c r="F156" s="72">
        <v>0</v>
      </c>
      <c r="G156" s="96">
        <f t="shared" si="6"/>
        <v>0</v>
      </c>
    </row>
    <row r="157" spans="1:7" ht="12.75">
      <c r="A157" s="35"/>
      <c r="B157" s="35"/>
      <c r="C157" s="43">
        <v>6060</v>
      </c>
      <c r="D157" s="38" t="s">
        <v>112</v>
      </c>
      <c r="E157" s="66">
        <v>25000</v>
      </c>
      <c r="F157" s="72">
        <v>0</v>
      </c>
      <c r="G157" s="96">
        <f t="shared" si="6"/>
        <v>0</v>
      </c>
    </row>
    <row r="158" spans="1:7" ht="12.75">
      <c r="A158" s="35"/>
      <c r="B158" s="40">
        <v>75412</v>
      </c>
      <c r="C158" s="35"/>
      <c r="D158" s="38" t="s">
        <v>114</v>
      </c>
      <c r="E158" s="66">
        <v>138308</v>
      </c>
      <c r="F158" s="72">
        <f>SUM(F159,F177)</f>
        <v>56836.54</v>
      </c>
      <c r="G158" s="96">
        <f t="shared" si="6"/>
        <v>0.4109418110304538</v>
      </c>
    </row>
    <row r="159" spans="1:7" ht="12.75">
      <c r="A159" s="35"/>
      <c r="B159" s="35"/>
      <c r="C159" s="35"/>
      <c r="D159" s="38" t="s">
        <v>81</v>
      </c>
      <c r="E159" s="66">
        <v>113308</v>
      </c>
      <c r="F159" s="72">
        <f>SUM(F160:F175)</f>
        <v>56836.54</v>
      </c>
      <c r="G159" s="96">
        <f t="shared" si="6"/>
        <v>0.5016110071663078</v>
      </c>
    </row>
    <row r="160" spans="1:7" ht="12.75">
      <c r="A160" s="35"/>
      <c r="B160" s="35"/>
      <c r="C160" s="43">
        <v>3020</v>
      </c>
      <c r="D160" s="38" t="s">
        <v>190</v>
      </c>
      <c r="E160" s="66">
        <v>5000</v>
      </c>
      <c r="F160" s="72">
        <v>3554.5</v>
      </c>
      <c r="G160" s="96">
        <f t="shared" si="6"/>
        <v>0.7109</v>
      </c>
    </row>
    <row r="161" spans="1:7" ht="12.75">
      <c r="A161" s="35"/>
      <c r="B161" s="35"/>
      <c r="C161" s="43">
        <v>4010</v>
      </c>
      <c r="D161" s="38" t="s">
        <v>100</v>
      </c>
      <c r="E161" s="66">
        <v>10516</v>
      </c>
      <c r="F161" s="72">
        <v>9980.85</v>
      </c>
      <c r="G161" s="96">
        <f t="shared" si="6"/>
        <v>0.9491108786610879</v>
      </c>
    </row>
    <row r="162" spans="1:7" ht="12.75">
      <c r="A162" s="35"/>
      <c r="B162" s="35"/>
      <c r="C162" s="43">
        <v>4040</v>
      </c>
      <c r="D162" s="38" t="s">
        <v>105</v>
      </c>
      <c r="E162" s="66">
        <v>2364</v>
      </c>
      <c r="F162" s="72">
        <v>2363.55</v>
      </c>
      <c r="G162" s="96">
        <f t="shared" si="6"/>
        <v>0.9998096446700508</v>
      </c>
    </row>
    <row r="163" spans="1:7" ht="12.75">
      <c r="A163" s="35"/>
      <c r="B163" s="35"/>
      <c r="C163" s="43">
        <v>4110</v>
      </c>
      <c r="D163" s="38" t="s">
        <v>101</v>
      </c>
      <c r="E163" s="66">
        <v>5460</v>
      </c>
      <c r="F163" s="72">
        <v>2175.21</v>
      </c>
      <c r="G163" s="96">
        <f t="shared" si="6"/>
        <v>0.3983901098901099</v>
      </c>
    </row>
    <row r="164" spans="1:7" ht="12.75">
      <c r="A164" s="35"/>
      <c r="B164" s="35"/>
      <c r="C164" s="43">
        <v>4120</v>
      </c>
      <c r="D164" s="38" t="s">
        <v>102</v>
      </c>
      <c r="E164" s="66">
        <v>880</v>
      </c>
      <c r="F164" s="72">
        <v>350.66</v>
      </c>
      <c r="G164" s="96">
        <f t="shared" si="6"/>
        <v>0.39847727272727274</v>
      </c>
    </row>
    <row r="165" spans="1:7" ht="12.75">
      <c r="A165" s="35"/>
      <c r="B165" s="35"/>
      <c r="C165" s="43">
        <v>4170</v>
      </c>
      <c r="D165" s="38" t="s">
        <v>107</v>
      </c>
      <c r="E165" s="66">
        <v>19000</v>
      </c>
      <c r="F165" s="72">
        <v>2070.73</v>
      </c>
      <c r="G165" s="96">
        <f t="shared" si="6"/>
        <v>0.10898578947368422</v>
      </c>
    </row>
    <row r="166" spans="1:7" ht="12.75">
      <c r="A166" s="35"/>
      <c r="B166" s="35"/>
      <c r="C166" s="43">
        <v>4210</v>
      </c>
      <c r="D166" s="38" t="s">
        <v>86</v>
      </c>
      <c r="E166" s="66">
        <v>38253</v>
      </c>
      <c r="F166" s="72">
        <v>9572.42</v>
      </c>
      <c r="G166" s="96">
        <f t="shared" si="6"/>
        <v>0.25023971976054166</v>
      </c>
    </row>
    <row r="167" spans="1:7" ht="12.75">
      <c r="A167" s="35"/>
      <c r="B167" s="35"/>
      <c r="C167" s="43">
        <v>4220</v>
      </c>
      <c r="D167" s="38" t="s">
        <v>120</v>
      </c>
      <c r="E167" s="66">
        <v>722</v>
      </c>
      <c r="F167" s="72">
        <v>721.72</v>
      </c>
      <c r="G167" s="96">
        <f t="shared" si="6"/>
        <v>0.999612188365651</v>
      </c>
    </row>
    <row r="168" spans="1:7" ht="12.75">
      <c r="A168" s="35"/>
      <c r="B168" s="35"/>
      <c r="C168" s="43">
        <v>4260</v>
      </c>
      <c r="D168" s="38" t="s">
        <v>92</v>
      </c>
      <c r="E168" s="66">
        <v>12588</v>
      </c>
      <c r="F168" s="72">
        <v>10980.93</v>
      </c>
      <c r="G168" s="96">
        <f t="shared" si="6"/>
        <v>0.872333174451859</v>
      </c>
    </row>
    <row r="169" spans="1:7" ht="12.75">
      <c r="A169" s="35"/>
      <c r="B169" s="35"/>
      <c r="C169" s="43">
        <v>4270</v>
      </c>
      <c r="D169" s="38" t="s">
        <v>91</v>
      </c>
      <c r="E169" s="66">
        <v>1500</v>
      </c>
      <c r="F169" s="72">
        <v>854</v>
      </c>
      <c r="G169" s="96">
        <f t="shared" si="6"/>
        <v>0.5693333333333334</v>
      </c>
    </row>
    <row r="170" spans="1:7" ht="12.75">
      <c r="A170" s="35"/>
      <c r="B170" s="35"/>
      <c r="C170" s="43">
        <v>4280</v>
      </c>
      <c r="D170" s="38" t="s">
        <v>108</v>
      </c>
      <c r="E170" s="66">
        <v>3300</v>
      </c>
      <c r="F170" s="72">
        <v>2800</v>
      </c>
      <c r="G170" s="96">
        <f t="shared" si="6"/>
        <v>0.8484848484848485</v>
      </c>
    </row>
    <row r="171" spans="1:7" ht="12.75">
      <c r="A171" s="35"/>
      <c r="B171" s="35"/>
      <c r="C171" s="43">
        <v>4300</v>
      </c>
      <c r="D171" s="38" t="s">
        <v>83</v>
      </c>
      <c r="E171" s="66">
        <v>4000</v>
      </c>
      <c r="F171" s="72">
        <v>3722.84</v>
      </c>
      <c r="G171" s="96">
        <f t="shared" si="6"/>
        <v>0.93071</v>
      </c>
    </row>
    <row r="172" spans="1:7" ht="12.75">
      <c r="A172" s="35"/>
      <c r="B172" s="35"/>
      <c r="C172" s="43">
        <v>4360</v>
      </c>
      <c r="D172" s="38" t="s">
        <v>109</v>
      </c>
      <c r="E172" s="66">
        <v>1000</v>
      </c>
      <c r="F172" s="72">
        <v>0</v>
      </c>
      <c r="G172" s="96">
        <f t="shared" si="6"/>
        <v>0</v>
      </c>
    </row>
    <row r="173" spans="1:7" ht="12.75">
      <c r="A173" s="35"/>
      <c r="B173" s="35"/>
      <c r="C173" s="43">
        <v>4410</v>
      </c>
      <c r="D173" s="38" t="s">
        <v>93</v>
      </c>
      <c r="E173" s="66">
        <v>1000</v>
      </c>
      <c r="F173" s="72">
        <v>0</v>
      </c>
      <c r="G173" s="96">
        <f t="shared" si="6"/>
        <v>0</v>
      </c>
    </row>
    <row r="174" spans="1:7" ht="12.75">
      <c r="A174" s="35"/>
      <c r="B174" s="35"/>
      <c r="C174" s="43">
        <v>4430</v>
      </c>
      <c r="D174" s="38" t="s">
        <v>94</v>
      </c>
      <c r="E174" s="66">
        <v>7700</v>
      </c>
      <c r="F174" s="72">
        <v>7665</v>
      </c>
      <c r="G174" s="96">
        <f t="shared" si="6"/>
        <v>0.9954545454545455</v>
      </c>
    </row>
    <row r="175" spans="1:7" ht="12.75">
      <c r="A175" s="35"/>
      <c r="B175" s="35"/>
      <c r="C175" s="43">
        <v>4740</v>
      </c>
      <c r="D175" s="38" t="s">
        <v>236</v>
      </c>
      <c r="E175" s="66">
        <v>25</v>
      </c>
      <c r="F175" s="72">
        <v>24.13</v>
      </c>
      <c r="G175" s="96">
        <f t="shared" si="6"/>
        <v>0.9652</v>
      </c>
    </row>
    <row r="176" spans="1:7" ht="12.75">
      <c r="A176" s="35"/>
      <c r="B176" s="35"/>
      <c r="C176" s="35"/>
      <c r="D176" s="38" t="s">
        <v>237</v>
      </c>
      <c r="E176" s="53"/>
      <c r="F176" s="72"/>
      <c r="G176" s="96"/>
    </row>
    <row r="177" spans="1:7" ht="12.75">
      <c r="A177" s="35"/>
      <c r="B177" s="35"/>
      <c r="C177" s="35"/>
      <c r="D177" s="38" t="s">
        <v>89</v>
      </c>
      <c r="E177" s="66">
        <v>25000</v>
      </c>
      <c r="F177" s="72">
        <v>0</v>
      </c>
      <c r="G177" s="96">
        <f aca="true" t="shared" si="7" ref="G177:G203">F177/E177</f>
        <v>0</v>
      </c>
    </row>
    <row r="178" spans="1:7" ht="12.75">
      <c r="A178" s="35"/>
      <c r="B178" s="35"/>
      <c r="C178" s="43">
        <v>6060</v>
      </c>
      <c r="D178" s="38" t="s">
        <v>112</v>
      </c>
      <c r="E178" s="66">
        <v>25000</v>
      </c>
      <c r="F178" s="72">
        <v>0</v>
      </c>
      <c r="G178" s="96">
        <f t="shared" si="7"/>
        <v>0</v>
      </c>
    </row>
    <row r="179" spans="1:7" ht="12.75">
      <c r="A179" s="35"/>
      <c r="B179" s="40">
        <v>75414</v>
      </c>
      <c r="C179" s="35"/>
      <c r="D179" s="38" t="s">
        <v>45</v>
      </c>
      <c r="E179" s="66">
        <v>7100</v>
      </c>
      <c r="F179" s="72">
        <f>SUM(F180)</f>
        <v>351.44</v>
      </c>
      <c r="G179" s="96">
        <f t="shared" si="7"/>
        <v>0.04949859154929578</v>
      </c>
    </row>
    <row r="180" spans="1:7" ht="12.75">
      <c r="A180" s="35"/>
      <c r="B180" s="35"/>
      <c r="C180" s="35"/>
      <c r="D180" s="38" t="s">
        <v>81</v>
      </c>
      <c r="E180" s="66">
        <v>7100</v>
      </c>
      <c r="F180" s="72">
        <f>SUM(F181:F183)</f>
        <v>351.44</v>
      </c>
      <c r="G180" s="96">
        <f t="shared" si="7"/>
        <v>0.04949859154929578</v>
      </c>
    </row>
    <row r="181" spans="1:7" ht="12.75">
      <c r="A181" s="35"/>
      <c r="B181" s="35"/>
      <c r="C181" s="43">
        <v>4210</v>
      </c>
      <c r="D181" s="38" t="s">
        <v>86</v>
      </c>
      <c r="E181" s="66">
        <v>6000</v>
      </c>
      <c r="F181" s="72">
        <v>293</v>
      </c>
      <c r="G181" s="96">
        <f t="shared" si="7"/>
        <v>0.04883333333333333</v>
      </c>
    </row>
    <row r="182" spans="1:7" ht="12.75">
      <c r="A182" s="35"/>
      <c r="B182" s="35"/>
      <c r="C182" s="43">
        <v>4300</v>
      </c>
      <c r="D182" s="38" t="s">
        <v>83</v>
      </c>
      <c r="E182" s="66">
        <v>500</v>
      </c>
      <c r="F182" s="72">
        <v>58.44</v>
      </c>
      <c r="G182" s="96">
        <f t="shared" si="7"/>
        <v>0.11688</v>
      </c>
    </row>
    <row r="183" spans="1:7" ht="12.75">
      <c r="A183" s="35"/>
      <c r="B183" s="35"/>
      <c r="C183" s="43">
        <v>4750</v>
      </c>
      <c r="D183" s="38" t="s">
        <v>195</v>
      </c>
      <c r="E183" s="66">
        <v>600</v>
      </c>
      <c r="F183" s="72">
        <v>0</v>
      </c>
      <c r="G183" s="96">
        <f t="shared" si="7"/>
        <v>0</v>
      </c>
    </row>
    <row r="184" spans="1:7" ht="12.75">
      <c r="A184" s="35"/>
      <c r="B184" s="40">
        <v>75416</v>
      </c>
      <c r="C184" s="35"/>
      <c r="D184" s="38" t="s">
        <v>46</v>
      </c>
      <c r="E184" s="66">
        <v>278882</v>
      </c>
      <c r="F184" s="72">
        <f>SUM(F185)</f>
        <v>157066.05</v>
      </c>
      <c r="G184" s="96">
        <f t="shared" si="7"/>
        <v>0.5631989515278863</v>
      </c>
    </row>
    <row r="185" spans="1:7" ht="12.75">
      <c r="A185" s="35"/>
      <c r="B185" s="35"/>
      <c r="C185" s="35"/>
      <c r="D185" s="38" t="s">
        <v>81</v>
      </c>
      <c r="E185" s="66">
        <v>278882</v>
      </c>
      <c r="F185" s="72">
        <f>SUM(F186:F203,F205)</f>
        <v>157066.05</v>
      </c>
      <c r="G185" s="96">
        <f t="shared" si="7"/>
        <v>0.5631989515278863</v>
      </c>
    </row>
    <row r="186" spans="1:7" ht="12.75">
      <c r="A186" s="35"/>
      <c r="B186" s="35"/>
      <c r="C186" s="43">
        <v>3020</v>
      </c>
      <c r="D186" s="38" t="s">
        <v>190</v>
      </c>
      <c r="E186" s="66">
        <v>7000</v>
      </c>
      <c r="F186" s="72">
        <v>5037.5</v>
      </c>
      <c r="G186" s="96">
        <f t="shared" si="7"/>
        <v>0.7196428571428571</v>
      </c>
    </row>
    <row r="187" spans="1:7" ht="12.75">
      <c r="A187" s="35"/>
      <c r="B187" s="35"/>
      <c r="C187" s="43">
        <v>4010</v>
      </c>
      <c r="D187" s="38" t="s">
        <v>100</v>
      </c>
      <c r="E187" s="66">
        <v>180000</v>
      </c>
      <c r="F187" s="72">
        <v>97522.4</v>
      </c>
      <c r="G187" s="96">
        <f t="shared" si="7"/>
        <v>0.5417911111111111</v>
      </c>
    </row>
    <row r="188" spans="1:7" ht="12.75">
      <c r="A188" s="35"/>
      <c r="B188" s="35"/>
      <c r="C188" s="43">
        <v>4040</v>
      </c>
      <c r="D188" s="38" t="s">
        <v>105</v>
      </c>
      <c r="E188" s="66">
        <v>14124</v>
      </c>
      <c r="F188" s="72">
        <v>13901.42</v>
      </c>
      <c r="G188" s="96">
        <f t="shared" si="7"/>
        <v>0.9842410082129708</v>
      </c>
    </row>
    <row r="189" spans="1:7" ht="12.75">
      <c r="A189" s="35"/>
      <c r="B189" s="35"/>
      <c r="C189" s="43">
        <v>4110</v>
      </c>
      <c r="D189" s="38" t="s">
        <v>101</v>
      </c>
      <c r="E189" s="66">
        <v>31851</v>
      </c>
      <c r="F189" s="72">
        <v>14834.59</v>
      </c>
      <c r="G189" s="96">
        <f t="shared" si="7"/>
        <v>0.46574958400050237</v>
      </c>
    </row>
    <row r="190" spans="1:7" ht="12.75">
      <c r="A190" s="35"/>
      <c r="B190" s="35"/>
      <c r="C190" s="43">
        <v>4120</v>
      </c>
      <c r="D190" s="38" t="s">
        <v>102</v>
      </c>
      <c r="E190" s="66">
        <v>4794</v>
      </c>
      <c r="F190" s="72">
        <v>2733.25</v>
      </c>
      <c r="G190" s="96">
        <f t="shared" si="7"/>
        <v>0.5701397580308719</v>
      </c>
    </row>
    <row r="191" spans="1:7" ht="12.75">
      <c r="A191" s="35"/>
      <c r="B191" s="35"/>
      <c r="C191" s="43">
        <v>4210</v>
      </c>
      <c r="D191" s="38" t="s">
        <v>86</v>
      </c>
      <c r="E191" s="66">
        <v>10064</v>
      </c>
      <c r="F191" s="72">
        <v>8495.79</v>
      </c>
      <c r="G191" s="96">
        <f t="shared" si="7"/>
        <v>0.8441762718600955</v>
      </c>
    </row>
    <row r="192" spans="1:7" ht="12.75">
      <c r="A192" s="35"/>
      <c r="B192" s="35"/>
      <c r="C192" s="43">
        <v>4260</v>
      </c>
      <c r="D192" s="38" t="s">
        <v>92</v>
      </c>
      <c r="E192" s="66">
        <v>12949</v>
      </c>
      <c r="F192" s="72">
        <v>7297.99</v>
      </c>
      <c r="G192" s="96">
        <f t="shared" si="7"/>
        <v>0.5635948721909028</v>
      </c>
    </row>
    <row r="193" spans="1:7" ht="12.75">
      <c r="A193" s="35"/>
      <c r="B193" s="35"/>
      <c r="C193" s="43">
        <v>4270</v>
      </c>
      <c r="D193" s="38" t="s">
        <v>91</v>
      </c>
      <c r="E193" s="66">
        <v>500</v>
      </c>
      <c r="F193" s="72">
        <v>0</v>
      </c>
      <c r="G193" s="96">
        <f t="shared" si="7"/>
        <v>0</v>
      </c>
    </row>
    <row r="194" spans="1:7" ht="12.75">
      <c r="A194" s="35"/>
      <c r="B194" s="35"/>
      <c r="C194" s="43">
        <v>4280</v>
      </c>
      <c r="D194" s="38" t="s">
        <v>108</v>
      </c>
      <c r="E194" s="66">
        <v>500</v>
      </c>
      <c r="F194" s="72">
        <v>0</v>
      </c>
      <c r="G194" s="96">
        <f t="shared" si="7"/>
        <v>0</v>
      </c>
    </row>
    <row r="195" spans="1:7" ht="12.75">
      <c r="A195" s="35"/>
      <c r="B195" s="35"/>
      <c r="C195" s="43">
        <v>4300</v>
      </c>
      <c r="D195" s="38" t="s">
        <v>83</v>
      </c>
      <c r="E195" s="66">
        <v>3850</v>
      </c>
      <c r="F195" s="72">
        <v>801.08</v>
      </c>
      <c r="G195" s="96">
        <f t="shared" si="7"/>
        <v>0.20807272727272727</v>
      </c>
    </row>
    <row r="196" spans="1:7" ht="12.75">
      <c r="A196" s="35"/>
      <c r="B196" s="35"/>
      <c r="C196" s="43">
        <v>4350</v>
      </c>
      <c r="D196" s="38" t="s">
        <v>188</v>
      </c>
      <c r="E196" s="66">
        <v>650</v>
      </c>
      <c r="F196" s="72">
        <v>226.06</v>
      </c>
      <c r="G196" s="96">
        <f t="shared" si="7"/>
        <v>0.3477846153846154</v>
      </c>
    </row>
    <row r="197" spans="1:7" ht="12.75">
      <c r="A197" s="35"/>
      <c r="B197" s="35"/>
      <c r="C197" s="43">
        <v>4360</v>
      </c>
      <c r="D197" s="38" t="s">
        <v>109</v>
      </c>
      <c r="E197" s="66">
        <v>1200</v>
      </c>
      <c r="F197" s="72">
        <v>578.16</v>
      </c>
      <c r="G197" s="96">
        <f t="shared" si="7"/>
        <v>0.48179999999999995</v>
      </c>
    </row>
    <row r="198" spans="1:7" ht="12.75">
      <c r="A198" s="35"/>
      <c r="B198" s="35"/>
      <c r="C198" s="43">
        <v>4370</v>
      </c>
      <c r="D198" s="38" t="s">
        <v>187</v>
      </c>
      <c r="E198" s="66">
        <v>1400</v>
      </c>
      <c r="F198" s="72">
        <v>572.28</v>
      </c>
      <c r="G198" s="96">
        <f t="shared" si="7"/>
        <v>0.40877142857142856</v>
      </c>
    </row>
    <row r="199" spans="1:7" ht="12.75">
      <c r="A199" s="35"/>
      <c r="B199" s="35"/>
      <c r="C199" s="43">
        <v>4410</v>
      </c>
      <c r="D199" s="38" t="s">
        <v>93</v>
      </c>
      <c r="E199" s="66">
        <v>500</v>
      </c>
      <c r="F199" s="72">
        <v>355.2</v>
      </c>
      <c r="G199" s="96">
        <f t="shared" si="7"/>
        <v>0.7104</v>
      </c>
    </row>
    <row r="200" spans="1:7" ht="12.75">
      <c r="A200" s="35"/>
      <c r="B200" s="35"/>
      <c r="C200" s="43">
        <v>4430</v>
      </c>
      <c r="D200" s="38" t="s">
        <v>94</v>
      </c>
      <c r="E200" s="66">
        <v>2000</v>
      </c>
      <c r="F200" s="72">
        <v>150</v>
      </c>
      <c r="G200" s="96">
        <f t="shared" si="7"/>
        <v>0.075</v>
      </c>
    </row>
    <row r="201" spans="1:7" ht="12.75">
      <c r="A201" s="35"/>
      <c r="B201" s="35"/>
      <c r="C201" s="43">
        <v>4440</v>
      </c>
      <c r="D201" s="38" t="s">
        <v>111</v>
      </c>
      <c r="E201" s="66">
        <v>6000</v>
      </c>
      <c r="F201" s="72">
        <v>4500</v>
      </c>
      <c r="G201" s="96">
        <f t="shared" si="7"/>
        <v>0.75</v>
      </c>
    </row>
    <row r="202" spans="1:7" ht="12.75">
      <c r="A202" s="35"/>
      <c r="B202" s="35"/>
      <c r="C202" s="43">
        <v>4700</v>
      </c>
      <c r="D202" s="38" t="s">
        <v>194</v>
      </c>
      <c r="E202" s="66">
        <v>500</v>
      </c>
      <c r="F202" s="72">
        <v>0</v>
      </c>
      <c r="G202" s="96">
        <f t="shared" si="7"/>
        <v>0</v>
      </c>
    </row>
    <row r="203" spans="1:7" ht="12.75">
      <c r="A203" s="35"/>
      <c r="B203" s="35"/>
      <c r="C203" s="43">
        <v>4740</v>
      </c>
      <c r="D203" s="38" t="s">
        <v>236</v>
      </c>
      <c r="E203" s="66">
        <v>500</v>
      </c>
      <c r="F203" s="72">
        <v>60.33</v>
      </c>
      <c r="G203" s="96">
        <f t="shared" si="7"/>
        <v>0.12066</v>
      </c>
    </row>
    <row r="204" spans="1:7" ht="12.75">
      <c r="A204" s="35"/>
      <c r="B204" s="35"/>
      <c r="C204" s="35"/>
      <c r="D204" s="38" t="s">
        <v>237</v>
      </c>
      <c r="E204" s="53"/>
      <c r="F204" s="72"/>
      <c r="G204" s="96"/>
    </row>
    <row r="205" spans="1:7" ht="12.75">
      <c r="A205" s="35"/>
      <c r="B205" s="35"/>
      <c r="C205" s="43">
        <v>4750</v>
      </c>
      <c r="D205" s="38" t="s">
        <v>195</v>
      </c>
      <c r="E205" s="66">
        <v>500</v>
      </c>
      <c r="F205" s="72">
        <v>0</v>
      </c>
      <c r="G205" s="96">
        <f>F205/E205</f>
        <v>0</v>
      </c>
    </row>
    <row r="206" spans="1:7" ht="12.75">
      <c r="A206" s="39">
        <v>756</v>
      </c>
      <c r="B206" s="35"/>
      <c r="C206" s="35"/>
      <c r="D206" s="36" t="s">
        <v>204</v>
      </c>
      <c r="E206" s="65">
        <v>155000</v>
      </c>
      <c r="F206" s="73">
        <f>SUM(F209)</f>
        <v>56806.38</v>
      </c>
      <c r="G206" s="95">
        <f>F206/E206</f>
        <v>0.36649277419354837</v>
      </c>
    </row>
    <row r="207" spans="1:7" ht="12.75">
      <c r="A207" s="35"/>
      <c r="B207" s="35"/>
      <c r="C207" s="35"/>
      <c r="D207" s="36" t="s">
        <v>205</v>
      </c>
      <c r="E207" s="53"/>
      <c r="F207" s="72"/>
      <c r="G207" s="96"/>
    </row>
    <row r="208" spans="1:7" ht="12.75">
      <c r="A208" s="41"/>
      <c r="B208" s="41"/>
      <c r="C208" s="41"/>
      <c r="D208" s="36" t="s">
        <v>206</v>
      </c>
      <c r="E208" s="54"/>
      <c r="F208" s="72"/>
      <c r="G208" s="96"/>
    </row>
    <row r="209" spans="1:7" ht="12.75">
      <c r="A209" s="35"/>
      <c r="B209" s="40">
        <v>75647</v>
      </c>
      <c r="C209" s="35"/>
      <c r="D209" s="38" t="s">
        <v>115</v>
      </c>
      <c r="E209" s="66">
        <v>155000</v>
      </c>
      <c r="F209" s="72">
        <f>SUM(F210)</f>
        <v>56806.38</v>
      </c>
      <c r="G209" s="96">
        <f aca="true" t="shared" si="8" ref="G209:G215">F209/E209</f>
        <v>0.36649277419354837</v>
      </c>
    </row>
    <row r="210" spans="1:7" ht="12.75">
      <c r="A210" s="35"/>
      <c r="B210" s="35"/>
      <c r="C210" s="35"/>
      <c r="D210" s="38" t="s">
        <v>81</v>
      </c>
      <c r="E210" s="66">
        <v>155000</v>
      </c>
      <c r="F210" s="72">
        <f>SUM(F211:F213)</f>
        <v>56806.38</v>
      </c>
      <c r="G210" s="96">
        <f t="shared" si="8"/>
        <v>0.36649277419354837</v>
      </c>
    </row>
    <row r="211" spans="1:7" ht="12.75">
      <c r="A211" s="35"/>
      <c r="B211" s="35"/>
      <c r="C211" s="43">
        <v>4100</v>
      </c>
      <c r="D211" s="38" t="s">
        <v>116</v>
      </c>
      <c r="E211" s="66">
        <v>140000</v>
      </c>
      <c r="F211" s="72">
        <v>51865.13</v>
      </c>
      <c r="G211" s="96">
        <f t="shared" si="8"/>
        <v>0.3704652142857143</v>
      </c>
    </row>
    <row r="212" spans="1:7" ht="12.75">
      <c r="A212" s="35"/>
      <c r="B212" s="35"/>
      <c r="C212" s="43">
        <v>4300</v>
      </c>
      <c r="D212" s="38" t="s">
        <v>83</v>
      </c>
      <c r="E212" s="66">
        <v>5000</v>
      </c>
      <c r="F212" s="72">
        <v>658</v>
      </c>
      <c r="G212" s="96">
        <f t="shared" si="8"/>
        <v>0.1316</v>
      </c>
    </row>
    <row r="213" spans="1:7" ht="12.75">
      <c r="A213" s="35"/>
      <c r="B213" s="35"/>
      <c r="C213" s="43">
        <v>4610</v>
      </c>
      <c r="D213" s="38" t="s">
        <v>198</v>
      </c>
      <c r="E213" s="66">
        <v>10000</v>
      </c>
      <c r="F213" s="72">
        <v>4283.25</v>
      </c>
      <c r="G213" s="96">
        <f t="shared" si="8"/>
        <v>0.428325</v>
      </c>
    </row>
    <row r="214" spans="1:7" ht="12.75">
      <c r="A214" s="39">
        <v>757</v>
      </c>
      <c r="B214" s="35"/>
      <c r="C214" s="35"/>
      <c r="D214" s="36" t="s">
        <v>117</v>
      </c>
      <c r="E214" s="65">
        <v>335000</v>
      </c>
      <c r="F214" s="73">
        <f>SUM(F215)</f>
        <v>138495.75</v>
      </c>
      <c r="G214" s="95">
        <f t="shared" si="8"/>
        <v>0.41342014925373133</v>
      </c>
    </row>
    <row r="215" spans="1:7" ht="12.75">
      <c r="A215" s="35"/>
      <c r="B215" s="40">
        <v>75702</v>
      </c>
      <c r="C215" s="35"/>
      <c r="D215" s="38" t="s">
        <v>337</v>
      </c>
      <c r="E215" s="66">
        <v>335000</v>
      </c>
      <c r="F215" s="72">
        <f>SUM(F217)</f>
        <v>138495.75</v>
      </c>
      <c r="G215" s="96">
        <f t="shared" si="8"/>
        <v>0.41342014925373133</v>
      </c>
    </row>
    <row r="216" spans="1:7" ht="12.75">
      <c r="A216" s="35"/>
      <c r="B216" s="35"/>
      <c r="C216" s="35"/>
      <c r="D216" s="38" t="s">
        <v>212</v>
      </c>
      <c r="E216" s="53"/>
      <c r="F216" s="72"/>
      <c r="G216" s="96"/>
    </row>
    <row r="217" spans="1:7" ht="12.75">
      <c r="A217" s="35"/>
      <c r="B217" s="35"/>
      <c r="C217" s="35"/>
      <c r="D217" s="38" t="s">
        <v>81</v>
      </c>
      <c r="E217" s="66">
        <v>335000</v>
      </c>
      <c r="F217" s="72">
        <f>SUM(F218:F219)</f>
        <v>138495.75</v>
      </c>
      <c r="G217" s="96">
        <f>F217/E217</f>
        <v>0.41342014925373133</v>
      </c>
    </row>
    <row r="218" spans="1:7" ht="12.75">
      <c r="A218" s="35"/>
      <c r="B218" s="35"/>
      <c r="C218" s="43">
        <v>4300</v>
      </c>
      <c r="D218" s="38" t="s">
        <v>83</v>
      </c>
      <c r="E218" s="66">
        <v>10000</v>
      </c>
      <c r="F218" s="72">
        <v>0</v>
      </c>
      <c r="G218" s="96">
        <f>F218/E218</f>
        <v>0</v>
      </c>
    </row>
    <row r="219" spans="1:7" ht="12.75">
      <c r="A219" s="35"/>
      <c r="B219" s="35"/>
      <c r="C219" s="43">
        <v>8070</v>
      </c>
      <c r="D219" s="38" t="s">
        <v>338</v>
      </c>
      <c r="E219" s="66">
        <v>325000</v>
      </c>
      <c r="F219" s="72">
        <v>138495.75</v>
      </c>
      <c r="G219" s="96">
        <f>F219/E219</f>
        <v>0.4261407692307692</v>
      </c>
    </row>
    <row r="220" spans="1:7" ht="12.75">
      <c r="A220" s="35"/>
      <c r="B220" s="35"/>
      <c r="C220" s="35"/>
      <c r="D220" s="38" t="s">
        <v>339</v>
      </c>
      <c r="E220" s="53"/>
      <c r="F220" s="72"/>
      <c r="G220" s="96"/>
    </row>
    <row r="221" spans="1:7" ht="12.75">
      <c r="A221" s="39">
        <v>758</v>
      </c>
      <c r="B221" s="35"/>
      <c r="C221" s="35"/>
      <c r="D221" s="36" t="s">
        <v>49</v>
      </c>
      <c r="E221" s="65">
        <v>182063</v>
      </c>
      <c r="F221" s="73">
        <v>0</v>
      </c>
      <c r="G221" s="95">
        <f aca="true" t="shared" si="9" ref="G221:G250">F221/E221</f>
        <v>0</v>
      </c>
    </row>
    <row r="222" spans="1:7" ht="12.75">
      <c r="A222" s="35"/>
      <c r="B222" s="40">
        <v>75818</v>
      </c>
      <c r="C222" s="35"/>
      <c r="D222" s="38" t="s">
        <v>118</v>
      </c>
      <c r="E222" s="66">
        <v>182063</v>
      </c>
      <c r="F222" s="72">
        <v>0</v>
      </c>
      <c r="G222" s="96">
        <f t="shared" si="9"/>
        <v>0</v>
      </c>
    </row>
    <row r="223" spans="1:7" ht="12.75">
      <c r="A223" s="35"/>
      <c r="B223" s="35"/>
      <c r="C223" s="35"/>
      <c r="D223" s="38" t="s">
        <v>81</v>
      </c>
      <c r="E223" s="66">
        <v>182063</v>
      </c>
      <c r="F223" s="72">
        <v>0</v>
      </c>
      <c r="G223" s="96">
        <f t="shared" si="9"/>
        <v>0</v>
      </c>
    </row>
    <row r="224" spans="1:7" ht="12.75">
      <c r="A224" s="35"/>
      <c r="B224" s="35"/>
      <c r="C224" s="43">
        <v>4810</v>
      </c>
      <c r="D224" s="38" t="s">
        <v>119</v>
      </c>
      <c r="E224" s="66">
        <v>182063</v>
      </c>
      <c r="F224" s="72">
        <v>0</v>
      </c>
      <c r="G224" s="96">
        <f t="shared" si="9"/>
        <v>0</v>
      </c>
    </row>
    <row r="225" spans="1:7" ht="12.75">
      <c r="A225" s="39">
        <v>801</v>
      </c>
      <c r="B225" s="35"/>
      <c r="C225" s="35"/>
      <c r="D225" s="36" t="s">
        <v>52</v>
      </c>
      <c r="E225" s="65">
        <v>13583444</v>
      </c>
      <c r="F225" s="73">
        <f>SUM(F226,F253,F278,F301,F327,F333,F342)</f>
        <v>6740513.190000001</v>
      </c>
      <c r="G225" s="95">
        <f t="shared" si="9"/>
        <v>0.49623005697229666</v>
      </c>
    </row>
    <row r="226" spans="1:7" ht="12.75">
      <c r="A226" s="35"/>
      <c r="B226" s="40">
        <v>80101</v>
      </c>
      <c r="C226" s="35"/>
      <c r="D226" s="38" t="s">
        <v>53</v>
      </c>
      <c r="E226" s="66">
        <v>6101260</v>
      </c>
      <c r="F226" s="72">
        <f>SUM(F227)</f>
        <v>3044080.900000001</v>
      </c>
      <c r="G226" s="96">
        <f t="shared" si="9"/>
        <v>0.49892659876812345</v>
      </c>
    </row>
    <row r="227" spans="1:7" ht="12.75">
      <c r="A227" s="35"/>
      <c r="B227" s="35"/>
      <c r="C227" s="35"/>
      <c r="D227" s="38" t="s">
        <v>81</v>
      </c>
      <c r="E227" s="66">
        <v>6101260</v>
      </c>
      <c r="F227" s="72">
        <f>SUM(F228:F250,F252)</f>
        <v>3044080.900000001</v>
      </c>
      <c r="G227" s="96">
        <f t="shared" si="9"/>
        <v>0.49892659876812345</v>
      </c>
    </row>
    <row r="228" spans="1:7" ht="12.75">
      <c r="A228" s="35"/>
      <c r="B228" s="35"/>
      <c r="C228" s="43">
        <v>3020</v>
      </c>
      <c r="D228" s="38" t="s">
        <v>190</v>
      </c>
      <c r="E228" s="66">
        <v>104469</v>
      </c>
      <c r="F228" s="72">
        <v>47787.04</v>
      </c>
      <c r="G228" s="96">
        <f t="shared" si="9"/>
        <v>0.45742794513204876</v>
      </c>
    </row>
    <row r="229" spans="1:7" ht="12.75">
      <c r="A229" s="35"/>
      <c r="B229" s="35"/>
      <c r="C229" s="43">
        <v>4010</v>
      </c>
      <c r="D229" s="38" t="s">
        <v>100</v>
      </c>
      <c r="E229" s="66">
        <v>3985945</v>
      </c>
      <c r="F229" s="72">
        <v>1820499.87</v>
      </c>
      <c r="G229" s="96">
        <f t="shared" si="9"/>
        <v>0.45672980184121964</v>
      </c>
    </row>
    <row r="230" spans="1:7" ht="12.75">
      <c r="A230" s="35"/>
      <c r="B230" s="35"/>
      <c r="C230" s="43">
        <v>4040</v>
      </c>
      <c r="D230" s="38" t="s">
        <v>105</v>
      </c>
      <c r="E230" s="66">
        <v>295684</v>
      </c>
      <c r="F230" s="72">
        <v>277684.41</v>
      </c>
      <c r="G230" s="96">
        <f t="shared" si="9"/>
        <v>0.9391255867750706</v>
      </c>
    </row>
    <row r="231" spans="1:7" ht="12.75">
      <c r="A231" s="35"/>
      <c r="B231" s="35"/>
      <c r="C231" s="43">
        <v>4110</v>
      </c>
      <c r="D231" s="38" t="s">
        <v>101</v>
      </c>
      <c r="E231" s="66">
        <v>617447</v>
      </c>
      <c r="F231" s="72">
        <v>280341.56</v>
      </c>
      <c r="G231" s="96">
        <f t="shared" si="9"/>
        <v>0.4540333988180362</v>
      </c>
    </row>
    <row r="232" spans="1:7" ht="12.75">
      <c r="A232" s="35"/>
      <c r="B232" s="35"/>
      <c r="C232" s="43">
        <v>4120</v>
      </c>
      <c r="D232" s="38" t="s">
        <v>102</v>
      </c>
      <c r="E232" s="66">
        <v>99151</v>
      </c>
      <c r="F232" s="72">
        <v>45652.83</v>
      </c>
      <c r="G232" s="96">
        <f t="shared" si="9"/>
        <v>0.46043741364181906</v>
      </c>
    </row>
    <row r="233" spans="1:7" ht="12.75">
      <c r="A233" s="35"/>
      <c r="B233" s="35"/>
      <c r="C233" s="43">
        <v>4170</v>
      </c>
      <c r="D233" s="38" t="s">
        <v>107</v>
      </c>
      <c r="E233" s="66">
        <v>21879</v>
      </c>
      <c r="F233" s="72">
        <v>8583.45</v>
      </c>
      <c r="G233" s="96">
        <f t="shared" si="9"/>
        <v>0.39231454819690115</v>
      </c>
    </row>
    <row r="234" spans="1:7" ht="12.75">
      <c r="A234" s="35"/>
      <c r="B234" s="35"/>
      <c r="C234" s="43">
        <v>4210</v>
      </c>
      <c r="D234" s="38" t="s">
        <v>86</v>
      </c>
      <c r="E234" s="66">
        <v>170565</v>
      </c>
      <c r="F234" s="72">
        <v>98002.84</v>
      </c>
      <c r="G234" s="96">
        <f t="shared" si="9"/>
        <v>0.574577668337584</v>
      </c>
    </row>
    <row r="235" spans="1:7" ht="12.75">
      <c r="A235" s="35"/>
      <c r="B235" s="35"/>
      <c r="C235" s="43">
        <v>4220</v>
      </c>
      <c r="D235" s="38" t="s">
        <v>120</v>
      </c>
      <c r="E235" s="66">
        <v>150731</v>
      </c>
      <c r="F235" s="72">
        <v>65943.38</v>
      </c>
      <c r="G235" s="96">
        <f t="shared" si="9"/>
        <v>0.4374904963146268</v>
      </c>
    </row>
    <row r="236" spans="1:7" ht="12.75">
      <c r="A236" s="35"/>
      <c r="B236" s="35"/>
      <c r="C236" s="43">
        <v>4240</v>
      </c>
      <c r="D236" s="38" t="s">
        <v>121</v>
      </c>
      <c r="E236" s="66">
        <v>15375</v>
      </c>
      <c r="F236" s="72">
        <v>7279.43</v>
      </c>
      <c r="G236" s="96">
        <f t="shared" si="9"/>
        <v>0.4734588617886179</v>
      </c>
    </row>
    <row r="237" spans="1:7" ht="12.75">
      <c r="A237" s="35"/>
      <c r="B237" s="35"/>
      <c r="C237" s="43">
        <v>4260</v>
      </c>
      <c r="D237" s="38" t="s">
        <v>92</v>
      </c>
      <c r="E237" s="66">
        <v>143200</v>
      </c>
      <c r="F237" s="72">
        <v>77015.33</v>
      </c>
      <c r="G237" s="96">
        <f t="shared" si="9"/>
        <v>0.5378165502793296</v>
      </c>
    </row>
    <row r="238" spans="1:7" ht="12.75">
      <c r="A238" s="35"/>
      <c r="B238" s="35"/>
      <c r="C238" s="43">
        <v>4270</v>
      </c>
      <c r="D238" s="38" t="s">
        <v>91</v>
      </c>
      <c r="E238" s="66">
        <v>14750</v>
      </c>
      <c r="F238" s="72">
        <v>3554.1</v>
      </c>
      <c r="G238" s="96">
        <f t="shared" si="9"/>
        <v>0.24095593220338982</v>
      </c>
    </row>
    <row r="239" spans="1:7" ht="12.75">
      <c r="A239" s="35"/>
      <c r="B239" s="35"/>
      <c r="C239" s="43">
        <v>4280</v>
      </c>
      <c r="D239" s="38" t="s">
        <v>108</v>
      </c>
      <c r="E239" s="66">
        <v>15291</v>
      </c>
      <c r="F239" s="72">
        <v>5274.5</v>
      </c>
      <c r="G239" s="96">
        <f t="shared" si="9"/>
        <v>0.3449414688378785</v>
      </c>
    </row>
    <row r="240" spans="1:7" ht="12.75">
      <c r="A240" s="35"/>
      <c r="B240" s="35"/>
      <c r="C240" s="43">
        <v>4300</v>
      </c>
      <c r="D240" s="38" t="s">
        <v>83</v>
      </c>
      <c r="E240" s="66">
        <v>107875</v>
      </c>
      <c r="F240" s="72">
        <v>53028.24</v>
      </c>
      <c r="G240" s="96">
        <f t="shared" si="9"/>
        <v>0.4915711703360371</v>
      </c>
    </row>
    <row r="241" spans="1:7" ht="12.75">
      <c r="A241" s="35"/>
      <c r="B241" s="35"/>
      <c r="C241" s="43">
        <v>4350</v>
      </c>
      <c r="D241" s="38" t="s">
        <v>188</v>
      </c>
      <c r="E241" s="66">
        <v>3265</v>
      </c>
      <c r="F241" s="72">
        <v>831.75</v>
      </c>
      <c r="G241" s="96">
        <f t="shared" si="9"/>
        <v>0.2547473200612557</v>
      </c>
    </row>
    <row r="242" spans="1:7" ht="12.75">
      <c r="A242" s="35"/>
      <c r="B242" s="35"/>
      <c r="C242" s="43">
        <v>4360</v>
      </c>
      <c r="D242" s="38" t="s">
        <v>109</v>
      </c>
      <c r="E242" s="66">
        <v>2200</v>
      </c>
      <c r="F242" s="72">
        <v>864.53</v>
      </c>
      <c r="G242" s="96">
        <f t="shared" si="9"/>
        <v>0.3929681818181818</v>
      </c>
    </row>
    <row r="243" spans="1:7" ht="12.75">
      <c r="A243" s="35"/>
      <c r="B243" s="35"/>
      <c r="C243" s="43">
        <v>4370</v>
      </c>
      <c r="D243" s="38" t="s">
        <v>187</v>
      </c>
      <c r="E243" s="66">
        <v>7050</v>
      </c>
      <c r="F243" s="72">
        <v>2200.87</v>
      </c>
      <c r="G243" s="96">
        <f t="shared" si="9"/>
        <v>0.31218014184397164</v>
      </c>
    </row>
    <row r="244" spans="1:7" ht="12.75">
      <c r="A244" s="35"/>
      <c r="B244" s="35"/>
      <c r="C244" s="43">
        <v>4410</v>
      </c>
      <c r="D244" s="38" t="s">
        <v>93</v>
      </c>
      <c r="E244" s="66">
        <v>2450</v>
      </c>
      <c r="F244" s="72">
        <v>1216.5</v>
      </c>
      <c r="G244" s="96">
        <f t="shared" si="9"/>
        <v>0.496530612244898</v>
      </c>
    </row>
    <row r="245" spans="1:7" ht="12.75">
      <c r="A245" s="35"/>
      <c r="B245" s="35"/>
      <c r="C245" s="43">
        <v>4430</v>
      </c>
      <c r="D245" s="38" t="s">
        <v>94</v>
      </c>
      <c r="E245" s="66">
        <v>7412</v>
      </c>
      <c r="F245" s="72">
        <v>2641</v>
      </c>
      <c r="G245" s="96">
        <f t="shared" si="9"/>
        <v>0.3563140852671344</v>
      </c>
    </row>
    <row r="246" spans="1:7" ht="12.75">
      <c r="A246" s="35"/>
      <c r="B246" s="35"/>
      <c r="C246" s="43">
        <v>4440</v>
      </c>
      <c r="D246" s="38" t="s">
        <v>111</v>
      </c>
      <c r="E246" s="66">
        <v>308019</v>
      </c>
      <c r="F246" s="72">
        <v>231182.25</v>
      </c>
      <c r="G246" s="96">
        <f t="shared" si="9"/>
        <v>0.75054542089936</v>
      </c>
    </row>
    <row r="247" spans="1:7" ht="12.75">
      <c r="A247" s="35"/>
      <c r="B247" s="35"/>
      <c r="C247" s="43">
        <v>4520</v>
      </c>
      <c r="D247" s="38" t="s">
        <v>95</v>
      </c>
      <c r="E247" s="66">
        <v>6200</v>
      </c>
      <c r="F247" s="72">
        <v>773.97</v>
      </c>
      <c r="G247" s="96">
        <f t="shared" si="9"/>
        <v>0.12483387096774194</v>
      </c>
    </row>
    <row r="248" spans="1:7" ht="12.75">
      <c r="A248" s="35"/>
      <c r="B248" s="35"/>
      <c r="C248" s="43">
        <v>4570</v>
      </c>
      <c r="D248" s="38" t="s">
        <v>65</v>
      </c>
      <c r="E248" s="66">
        <v>8022</v>
      </c>
      <c r="F248" s="72">
        <v>8022</v>
      </c>
      <c r="G248" s="96">
        <f t="shared" si="9"/>
        <v>1</v>
      </c>
    </row>
    <row r="249" spans="1:7" ht="12.75">
      <c r="A249" s="35"/>
      <c r="B249" s="35"/>
      <c r="C249" s="43">
        <v>4700</v>
      </c>
      <c r="D249" s="38" t="s">
        <v>194</v>
      </c>
      <c r="E249" s="66">
        <v>3275</v>
      </c>
      <c r="F249" s="72">
        <v>340</v>
      </c>
      <c r="G249" s="96">
        <f t="shared" si="9"/>
        <v>0.10381679389312977</v>
      </c>
    </row>
    <row r="250" spans="1:7" ht="12.75">
      <c r="A250" s="35"/>
      <c r="B250" s="35"/>
      <c r="C250" s="43">
        <v>4740</v>
      </c>
      <c r="D250" s="38" t="s">
        <v>236</v>
      </c>
      <c r="E250" s="66">
        <v>3505</v>
      </c>
      <c r="F250" s="72">
        <v>1820.09</v>
      </c>
      <c r="G250" s="96">
        <f t="shared" si="9"/>
        <v>0.519283880171184</v>
      </c>
    </row>
    <row r="251" spans="1:7" ht="12.75">
      <c r="A251" s="35"/>
      <c r="B251" s="35"/>
      <c r="C251" s="35"/>
      <c r="D251" s="38" t="s">
        <v>237</v>
      </c>
      <c r="E251" s="53"/>
      <c r="F251" s="72"/>
      <c r="G251" s="96"/>
    </row>
    <row r="252" spans="1:7" ht="12.75">
      <c r="A252" s="35"/>
      <c r="B252" s="35"/>
      <c r="C252" s="43">
        <v>4750</v>
      </c>
      <c r="D252" s="38" t="s">
        <v>195</v>
      </c>
      <c r="E252" s="66">
        <v>7500</v>
      </c>
      <c r="F252" s="72">
        <v>3540.96</v>
      </c>
      <c r="G252" s="96">
        <f aca="true" t="shared" si="10" ref="G252:G274">F252/E252</f>
        <v>0.472128</v>
      </c>
    </row>
    <row r="253" spans="1:7" ht="12.75">
      <c r="A253" s="35"/>
      <c r="B253" s="40">
        <v>80103</v>
      </c>
      <c r="C253" s="35"/>
      <c r="D253" s="38" t="s">
        <v>199</v>
      </c>
      <c r="E253" s="66">
        <v>239524</v>
      </c>
      <c r="F253" s="72">
        <f>SUM(F254)</f>
        <v>123197.13999999998</v>
      </c>
      <c r="G253" s="96">
        <f t="shared" si="10"/>
        <v>0.5143415273626024</v>
      </c>
    </row>
    <row r="254" spans="1:7" ht="12.75">
      <c r="A254" s="35"/>
      <c r="B254" s="35"/>
      <c r="C254" s="35"/>
      <c r="D254" s="38" t="s">
        <v>81</v>
      </c>
      <c r="E254" s="66">
        <v>239524</v>
      </c>
      <c r="F254" s="72">
        <f>SUM(F255:F275,F277)</f>
        <v>123197.13999999998</v>
      </c>
      <c r="G254" s="96">
        <f t="shared" si="10"/>
        <v>0.5143415273626024</v>
      </c>
    </row>
    <row r="255" spans="1:7" ht="12.75">
      <c r="A255" s="35"/>
      <c r="B255" s="35"/>
      <c r="C255" s="43">
        <v>3020</v>
      </c>
      <c r="D255" s="38" t="s">
        <v>190</v>
      </c>
      <c r="E255" s="66">
        <v>10136</v>
      </c>
      <c r="F255" s="72">
        <v>4054.65</v>
      </c>
      <c r="G255" s="96">
        <f t="shared" si="10"/>
        <v>0.4000246645619574</v>
      </c>
    </row>
    <row r="256" spans="1:7" ht="12.75">
      <c r="A256" s="35"/>
      <c r="B256" s="35"/>
      <c r="C256" s="43">
        <v>4010</v>
      </c>
      <c r="D256" s="38" t="s">
        <v>100</v>
      </c>
      <c r="E256" s="66">
        <v>143904</v>
      </c>
      <c r="F256" s="72">
        <v>69301.33</v>
      </c>
      <c r="G256" s="96">
        <f t="shared" si="10"/>
        <v>0.48158028963753613</v>
      </c>
    </row>
    <row r="257" spans="1:7" ht="12.75">
      <c r="A257" s="35"/>
      <c r="B257" s="35"/>
      <c r="C257" s="43">
        <v>4040</v>
      </c>
      <c r="D257" s="38" t="s">
        <v>105</v>
      </c>
      <c r="E257" s="66">
        <v>12233</v>
      </c>
      <c r="F257" s="72">
        <v>9449.06</v>
      </c>
      <c r="G257" s="96">
        <f t="shared" si="10"/>
        <v>0.7724237717648982</v>
      </c>
    </row>
    <row r="258" spans="1:7" ht="12.75">
      <c r="A258" s="35"/>
      <c r="B258" s="35"/>
      <c r="C258" s="43">
        <v>4110</v>
      </c>
      <c r="D258" s="38" t="s">
        <v>101</v>
      </c>
      <c r="E258" s="66">
        <v>24362</v>
      </c>
      <c r="F258" s="72">
        <v>8257.72</v>
      </c>
      <c r="G258" s="96">
        <f t="shared" si="10"/>
        <v>0.3389590345620228</v>
      </c>
    </row>
    <row r="259" spans="1:7" ht="12.75">
      <c r="A259" s="35"/>
      <c r="B259" s="35"/>
      <c r="C259" s="43">
        <v>4120</v>
      </c>
      <c r="D259" s="38" t="s">
        <v>102</v>
      </c>
      <c r="E259" s="66">
        <v>3861</v>
      </c>
      <c r="F259" s="72">
        <v>1695.89</v>
      </c>
      <c r="G259" s="96">
        <f t="shared" si="10"/>
        <v>0.4392359492359493</v>
      </c>
    </row>
    <row r="260" spans="1:7" ht="12.75">
      <c r="A260" s="35"/>
      <c r="B260" s="35"/>
      <c r="C260" s="43">
        <v>4170</v>
      </c>
      <c r="D260" s="38" t="s">
        <v>107</v>
      </c>
      <c r="E260" s="66">
        <v>650</v>
      </c>
      <c r="F260" s="72">
        <v>155.17</v>
      </c>
      <c r="G260" s="96">
        <f t="shared" si="10"/>
        <v>0.2387230769230769</v>
      </c>
    </row>
    <row r="261" spans="1:7" ht="12.75">
      <c r="A261" s="35"/>
      <c r="B261" s="35"/>
      <c r="C261" s="43">
        <v>4210</v>
      </c>
      <c r="D261" s="38" t="s">
        <v>86</v>
      </c>
      <c r="E261" s="66">
        <v>12375</v>
      </c>
      <c r="F261" s="72">
        <v>9119.84</v>
      </c>
      <c r="G261" s="96">
        <f t="shared" si="10"/>
        <v>0.7369567676767677</v>
      </c>
    </row>
    <row r="262" spans="1:7" ht="12.75">
      <c r="A262" s="35"/>
      <c r="B262" s="35"/>
      <c r="C262" s="43">
        <v>4220</v>
      </c>
      <c r="D262" s="38" t="s">
        <v>120</v>
      </c>
      <c r="E262" s="66">
        <v>8125</v>
      </c>
      <c r="F262" s="72">
        <v>7761.54</v>
      </c>
      <c r="G262" s="96">
        <f t="shared" si="10"/>
        <v>0.9552664615384615</v>
      </c>
    </row>
    <row r="263" spans="1:7" ht="12.75">
      <c r="A263" s="35"/>
      <c r="B263" s="35"/>
      <c r="C263" s="43">
        <v>4240</v>
      </c>
      <c r="D263" s="38" t="s">
        <v>121</v>
      </c>
      <c r="E263" s="66">
        <v>625</v>
      </c>
      <c r="F263" s="72">
        <v>625</v>
      </c>
      <c r="G263" s="96">
        <f t="shared" si="10"/>
        <v>1</v>
      </c>
    </row>
    <row r="264" spans="1:7" ht="12.75">
      <c r="A264" s="35"/>
      <c r="B264" s="35"/>
      <c r="C264" s="43">
        <v>4260</v>
      </c>
      <c r="D264" s="38" t="s">
        <v>92</v>
      </c>
      <c r="E264" s="66">
        <v>5000</v>
      </c>
      <c r="F264" s="72">
        <v>2116.77</v>
      </c>
      <c r="G264" s="96">
        <f t="shared" si="10"/>
        <v>0.423354</v>
      </c>
    </row>
    <row r="265" spans="1:7" ht="12.75">
      <c r="A265" s="35"/>
      <c r="B265" s="35"/>
      <c r="C265" s="43">
        <v>4270</v>
      </c>
      <c r="D265" s="38" t="s">
        <v>91</v>
      </c>
      <c r="E265" s="66">
        <v>1250</v>
      </c>
      <c r="F265" s="72">
        <v>963.5</v>
      </c>
      <c r="G265" s="96">
        <f t="shared" si="10"/>
        <v>0.7708</v>
      </c>
    </row>
    <row r="266" spans="1:7" ht="12.75">
      <c r="A266" s="35"/>
      <c r="B266" s="35"/>
      <c r="C266" s="43">
        <v>4280</v>
      </c>
      <c r="D266" s="38" t="s">
        <v>108</v>
      </c>
      <c r="E266" s="66">
        <v>550</v>
      </c>
      <c r="F266" s="72">
        <v>292.5</v>
      </c>
      <c r="G266" s="96">
        <f t="shared" si="10"/>
        <v>0.5318181818181819</v>
      </c>
    </row>
    <row r="267" spans="1:7" ht="12.75">
      <c r="A267" s="35"/>
      <c r="B267" s="35"/>
      <c r="C267" s="43">
        <v>4300</v>
      </c>
      <c r="D267" s="38" t="s">
        <v>83</v>
      </c>
      <c r="E267" s="66">
        <v>2825</v>
      </c>
      <c r="F267" s="72">
        <v>840.05</v>
      </c>
      <c r="G267" s="96">
        <f t="shared" si="10"/>
        <v>0.29736283185840706</v>
      </c>
    </row>
    <row r="268" spans="1:7" ht="12.75">
      <c r="A268" s="35"/>
      <c r="B268" s="35"/>
      <c r="C268" s="43">
        <v>4350</v>
      </c>
      <c r="D268" s="38" t="s">
        <v>188</v>
      </c>
      <c r="E268" s="66">
        <v>425</v>
      </c>
      <c r="F268" s="72">
        <v>36.25</v>
      </c>
      <c r="G268" s="96">
        <f t="shared" si="10"/>
        <v>0.08529411764705883</v>
      </c>
    </row>
    <row r="269" spans="1:7" ht="12.75">
      <c r="A269" s="35"/>
      <c r="B269" s="35"/>
      <c r="C269" s="43">
        <v>4370</v>
      </c>
      <c r="D269" s="38" t="s">
        <v>187</v>
      </c>
      <c r="E269" s="66">
        <v>450</v>
      </c>
      <c r="F269" s="72">
        <v>80.89</v>
      </c>
      <c r="G269" s="96">
        <f t="shared" si="10"/>
        <v>0.17975555555555556</v>
      </c>
    </row>
    <row r="270" spans="1:7" ht="12.75">
      <c r="A270" s="35"/>
      <c r="B270" s="35"/>
      <c r="C270" s="43">
        <v>4410</v>
      </c>
      <c r="D270" s="38" t="s">
        <v>93</v>
      </c>
      <c r="E270" s="66">
        <v>125</v>
      </c>
      <c r="F270" s="72">
        <v>125</v>
      </c>
      <c r="G270" s="96">
        <f t="shared" si="10"/>
        <v>1</v>
      </c>
    </row>
    <row r="271" spans="1:7" ht="12.75">
      <c r="A271" s="35"/>
      <c r="B271" s="35"/>
      <c r="C271" s="43">
        <v>4430</v>
      </c>
      <c r="D271" s="38" t="s">
        <v>94</v>
      </c>
      <c r="E271" s="66">
        <v>438</v>
      </c>
      <c r="F271" s="72">
        <v>141</v>
      </c>
      <c r="G271" s="96">
        <f t="shared" si="10"/>
        <v>0.3219178082191781</v>
      </c>
    </row>
    <row r="272" spans="1:7" ht="12.75">
      <c r="A272" s="35"/>
      <c r="B272" s="35"/>
      <c r="C272" s="43">
        <v>4440</v>
      </c>
      <c r="D272" s="38" t="s">
        <v>111</v>
      </c>
      <c r="E272" s="66">
        <v>10640</v>
      </c>
      <c r="F272" s="72">
        <v>8000</v>
      </c>
      <c r="G272" s="96">
        <f t="shared" si="10"/>
        <v>0.7518796992481203</v>
      </c>
    </row>
    <row r="273" spans="1:7" ht="12.75">
      <c r="A273" s="35"/>
      <c r="B273" s="35"/>
      <c r="C273" s="43">
        <v>4520</v>
      </c>
      <c r="D273" s="38" t="s">
        <v>95</v>
      </c>
      <c r="E273" s="66">
        <v>800</v>
      </c>
      <c r="F273" s="72">
        <v>0</v>
      </c>
      <c r="G273" s="96">
        <f t="shared" si="10"/>
        <v>0</v>
      </c>
    </row>
    <row r="274" spans="1:7" ht="12.75">
      <c r="A274" s="35"/>
      <c r="B274" s="35"/>
      <c r="C274" s="43">
        <v>4700</v>
      </c>
      <c r="D274" s="38" t="s">
        <v>194</v>
      </c>
      <c r="E274" s="66">
        <v>125</v>
      </c>
      <c r="F274" s="72">
        <v>0</v>
      </c>
      <c r="G274" s="96">
        <f t="shared" si="10"/>
        <v>0</v>
      </c>
    </row>
    <row r="275" spans="1:7" ht="12.75">
      <c r="A275" s="35"/>
      <c r="B275" s="35"/>
      <c r="C275" s="43">
        <v>4740</v>
      </c>
      <c r="D275" s="38" t="s">
        <v>236</v>
      </c>
      <c r="E275" s="66">
        <v>125</v>
      </c>
      <c r="F275" s="72">
        <v>105.19</v>
      </c>
      <c r="G275" s="96">
        <f>F275/E275</f>
        <v>0.8415199999999999</v>
      </c>
    </row>
    <row r="276" spans="1:7" ht="12.75">
      <c r="A276" s="35"/>
      <c r="B276" s="35"/>
      <c r="C276" s="35"/>
      <c r="D276" s="38" t="s">
        <v>237</v>
      </c>
      <c r="E276" s="53"/>
      <c r="F276" s="72"/>
      <c r="G276" s="96"/>
    </row>
    <row r="277" spans="1:7" ht="12.75">
      <c r="A277" s="35"/>
      <c r="B277" s="35"/>
      <c r="C277" s="43">
        <v>4750</v>
      </c>
      <c r="D277" s="38" t="s">
        <v>195</v>
      </c>
      <c r="E277" s="66">
        <v>500</v>
      </c>
      <c r="F277" s="72">
        <v>75.79</v>
      </c>
      <c r="G277" s="96">
        <f aca="true" t="shared" si="11" ref="G277:G299">F277/E277</f>
        <v>0.15158000000000002</v>
      </c>
    </row>
    <row r="278" spans="1:7" ht="12.75">
      <c r="A278" s="35"/>
      <c r="B278" s="40">
        <v>80104</v>
      </c>
      <c r="C278" s="35"/>
      <c r="D278" s="38" t="s">
        <v>184</v>
      </c>
      <c r="E278" s="66">
        <v>2738042</v>
      </c>
      <c r="F278" s="72">
        <f>SUM(F279)</f>
        <v>1426890.04</v>
      </c>
      <c r="G278" s="96">
        <f t="shared" si="11"/>
        <v>0.5211351907677092</v>
      </c>
    </row>
    <row r="279" spans="1:7" ht="12.75">
      <c r="A279" s="35"/>
      <c r="B279" s="35"/>
      <c r="C279" s="35"/>
      <c r="D279" s="38" t="s">
        <v>81</v>
      </c>
      <c r="E279" s="66">
        <v>2738042</v>
      </c>
      <c r="F279" s="72">
        <f>SUM(F280:F299)</f>
        <v>1426890.04</v>
      </c>
      <c r="G279" s="96">
        <f t="shared" si="11"/>
        <v>0.5211351907677092</v>
      </c>
    </row>
    <row r="280" spans="1:7" ht="12.75">
      <c r="A280" s="35"/>
      <c r="B280" s="35"/>
      <c r="C280" s="43">
        <v>3020</v>
      </c>
      <c r="D280" s="38" t="s">
        <v>190</v>
      </c>
      <c r="E280" s="66">
        <v>61200</v>
      </c>
      <c r="F280" s="72">
        <v>29159.19</v>
      </c>
      <c r="G280" s="96">
        <f t="shared" si="11"/>
        <v>0.47645735294117647</v>
      </c>
    </row>
    <row r="281" spans="1:7" ht="12.75">
      <c r="A281" s="35"/>
      <c r="B281" s="35"/>
      <c r="C281" s="43">
        <v>4010</v>
      </c>
      <c r="D281" s="38" t="s">
        <v>100</v>
      </c>
      <c r="E281" s="66">
        <v>1610978</v>
      </c>
      <c r="F281" s="72">
        <v>796240.78</v>
      </c>
      <c r="G281" s="96">
        <f t="shared" si="11"/>
        <v>0.49425925121261743</v>
      </c>
    </row>
    <row r="282" spans="1:7" ht="12.75">
      <c r="A282" s="35"/>
      <c r="B282" s="35"/>
      <c r="C282" s="43">
        <v>4040</v>
      </c>
      <c r="D282" s="38" t="s">
        <v>105</v>
      </c>
      <c r="E282" s="66">
        <v>122548</v>
      </c>
      <c r="F282" s="72">
        <v>101162</v>
      </c>
      <c r="G282" s="96">
        <f t="shared" si="11"/>
        <v>0.8254887880667167</v>
      </c>
    </row>
    <row r="283" spans="1:7" ht="12.75">
      <c r="A283" s="35"/>
      <c r="B283" s="35"/>
      <c r="C283" s="43">
        <v>4110</v>
      </c>
      <c r="D283" s="38" t="s">
        <v>101</v>
      </c>
      <c r="E283" s="66">
        <v>276200</v>
      </c>
      <c r="F283" s="72">
        <v>139279.62</v>
      </c>
      <c r="G283" s="96">
        <f t="shared" si="11"/>
        <v>0.5042708906589428</v>
      </c>
    </row>
    <row r="284" spans="1:7" ht="12.75">
      <c r="A284" s="35"/>
      <c r="B284" s="35"/>
      <c r="C284" s="43">
        <v>4120</v>
      </c>
      <c r="D284" s="38" t="s">
        <v>102</v>
      </c>
      <c r="E284" s="66">
        <v>50999</v>
      </c>
      <c r="F284" s="72">
        <v>22331.25</v>
      </c>
      <c r="G284" s="96">
        <f t="shared" si="11"/>
        <v>0.43787623286731114</v>
      </c>
    </row>
    <row r="285" spans="1:7" ht="12.75">
      <c r="A285" s="35"/>
      <c r="B285" s="35"/>
      <c r="C285" s="43">
        <v>4170</v>
      </c>
      <c r="D285" s="38" t="s">
        <v>107</v>
      </c>
      <c r="E285" s="66">
        <v>5100</v>
      </c>
      <c r="F285" s="72">
        <v>3146.93</v>
      </c>
      <c r="G285" s="96">
        <f t="shared" si="11"/>
        <v>0.6170450980392157</v>
      </c>
    </row>
    <row r="286" spans="1:7" ht="12.75">
      <c r="A286" s="35"/>
      <c r="B286" s="35"/>
      <c r="C286" s="43">
        <v>4210</v>
      </c>
      <c r="D286" s="38" t="s">
        <v>86</v>
      </c>
      <c r="E286" s="66">
        <v>150750</v>
      </c>
      <c r="F286" s="72">
        <v>78549.28</v>
      </c>
      <c r="G286" s="96">
        <f t="shared" si="11"/>
        <v>0.5210565837479271</v>
      </c>
    </row>
    <row r="287" spans="1:7" ht="12.75">
      <c r="A287" s="35"/>
      <c r="B287" s="35"/>
      <c r="C287" s="43">
        <v>4220</v>
      </c>
      <c r="D287" s="38" t="s">
        <v>120</v>
      </c>
      <c r="E287" s="66">
        <v>188000</v>
      </c>
      <c r="F287" s="72">
        <v>93107.02</v>
      </c>
      <c r="G287" s="96">
        <f t="shared" si="11"/>
        <v>0.4952501063829787</v>
      </c>
    </row>
    <row r="288" spans="1:7" ht="12.75">
      <c r="A288" s="35"/>
      <c r="B288" s="35"/>
      <c r="C288" s="43">
        <v>4240</v>
      </c>
      <c r="D288" s="38" t="s">
        <v>121</v>
      </c>
      <c r="E288" s="66">
        <v>11300</v>
      </c>
      <c r="F288" s="72">
        <v>6534.68</v>
      </c>
      <c r="G288" s="96">
        <f t="shared" si="11"/>
        <v>0.5782902654867257</v>
      </c>
    </row>
    <row r="289" spans="1:7" ht="12.75">
      <c r="A289" s="35"/>
      <c r="B289" s="35"/>
      <c r="C289" s="43">
        <v>4260</v>
      </c>
      <c r="D289" s="38" t="s">
        <v>92</v>
      </c>
      <c r="E289" s="66">
        <v>48851</v>
      </c>
      <c r="F289" s="72">
        <v>25016.22</v>
      </c>
      <c r="G289" s="96">
        <f t="shared" si="11"/>
        <v>0.5120922806083806</v>
      </c>
    </row>
    <row r="290" spans="1:7" ht="12.75">
      <c r="A290" s="35"/>
      <c r="B290" s="35"/>
      <c r="C290" s="43">
        <v>4270</v>
      </c>
      <c r="D290" s="38" t="s">
        <v>91</v>
      </c>
      <c r="E290" s="66">
        <v>13150</v>
      </c>
      <c r="F290" s="72">
        <v>0</v>
      </c>
      <c r="G290" s="96">
        <f t="shared" si="11"/>
        <v>0</v>
      </c>
    </row>
    <row r="291" spans="1:7" ht="12.75">
      <c r="A291" s="35"/>
      <c r="B291" s="35"/>
      <c r="C291" s="43">
        <v>4280</v>
      </c>
      <c r="D291" s="38" t="s">
        <v>108</v>
      </c>
      <c r="E291" s="66">
        <v>7500</v>
      </c>
      <c r="F291" s="72">
        <v>2868</v>
      </c>
      <c r="G291" s="96">
        <f t="shared" si="11"/>
        <v>0.3824</v>
      </c>
    </row>
    <row r="292" spans="1:7" ht="12.75">
      <c r="A292" s="35"/>
      <c r="B292" s="35"/>
      <c r="C292" s="43">
        <v>4300</v>
      </c>
      <c r="D292" s="38" t="s">
        <v>83</v>
      </c>
      <c r="E292" s="66">
        <v>45300</v>
      </c>
      <c r="F292" s="72">
        <v>26084.68</v>
      </c>
      <c r="G292" s="96">
        <f t="shared" si="11"/>
        <v>0.5758207505518764</v>
      </c>
    </row>
    <row r="293" spans="1:7" ht="12.75">
      <c r="A293" s="35"/>
      <c r="B293" s="35"/>
      <c r="C293" s="43">
        <v>4350</v>
      </c>
      <c r="D293" s="38" t="s">
        <v>188</v>
      </c>
      <c r="E293" s="66">
        <v>3096</v>
      </c>
      <c r="F293" s="72">
        <v>1343.58</v>
      </c>
      <c r="G293" s="96">
        <f t="shared" si="11"/>
        <v>0.4339728682170542</v>
      </c>
    </row>
    <row r="294" spans="1:7" ht="12.75">
      <c r="A294" s="35"/>
      <c r="B294" s="35"/>
      <c r="C294" s="43">
        <v>4370</v>
      </c>
      <c r="D294" s="38" t="s">
        <v>187</v>
      </c>
      <c r="E294" s="66">
        <v>6000</v>
      </c>
      <c r="F294" s="72">
        <v>2196.86</v>
      </c>
      <c r="G294" s="96">
        <f t="shared" si="11"/>
        <v>0.3661433333333334</v>
      </c>
    </row>
    <row r="295" spans="1:7" ht="12.75">
      <c r="A295" s="35"/>
      <c r="B295" s="35"/>
      <c r="C295" s="43">
        <v>4410</v>
      </c>
      <c r="D295" s="38" t="s">
        <v>93</v>
      </c>
      <c r="E295" s="66">
        <v>3200</v>
      </c>
      <c r="F295" s="72">
        <v>612</v>
      </c>
      <c r="G295" s="96">
        <f t="shared" si="11"/>
        <v>0.19125</v>
      </c>
    </row>
    <row r="296" spans="1:7" ht="12.75">
      <c r="A296" s="35"/>
      <c r="B296" s="35"/>
      <c r="C296" s="43">
        <v>4440</v>
      </c>
      <c r="D296" s="38" t="s">
        <v>111</v>
      </c>
      <c r="E296" s="66">
        <v>131170</v>
      </c>
      <c r="F296" s="72">
        <v>99172</v>
      </c>
      <c r="G296" s="96">
        <f t="shared" si="11"/>
        <v>0.7560570252344286</v>
      </c>
    </row>
    <row r="297" spans="1:7" ht="12.75">
      <c r="A297" s="35"/>
      <c r="B297" s="35"/>
      <c r="C297" s="43">
        <v>4520</v>
      </c>
      <c r="D297" s="38" t="s">
        <v>95</v>
      </c>
      <c r="E297" s="66">
        <v>450</v>
      </c>
      <c r="F297" s="72">
        <v>0</v>
      </c>
      <c r="G297" s="96">
        <f t="shared" si="11"/>
        <v>0</v>
      </c>
    </row>
    <row r="298" spans="1:7" ht="12.75">
      <c r="A298" s="35"/>
      <c r="B298" s="35"/>
      <c r="C298" s="43">
        <v>4580</v>
      </c>
      <c r="D298" s="38" t="s">
        <v>64</v>
      </c>
      <c r="E298" s="66">
        <v>50</v>
      </c>
      <c r="F298" s="72">
        <v>15.1</v>
      </c>
      <c r="G298" s="96">
        <f t="shared" si="11"/>
        <v>0.302</v>
      </c>
    </row>
    <row r="299" spans="1:7" ht="12.75">
      <c r="A299" s="35"/>
      <c r="B299" s="35"/>
      <c r="C299" s="43">
        <v>4740</v>
      </c>
      <c r="D299" s="38" t="s">
        <v>236</v>
      </c>
      <c r="E299" s="66">
        <v>2200</v>
      </c>
      <c r="F299" s="72">
        <v>70.85</v>
      </c>
      <c r="G299" s="96">
        <f t="shared" si="11"/>
        <v>0.03220454545454545</v>
      </c>
    </row>
    <row r="300" spans="1:7" ht="12.75">
      <c r="A300" s="35"/>
      <c r="B300" s="35"/>
      <c r="C300" s="35"/>
      <c r="D300" s="38" t="s">
        <v>237</v>
      </c>
      <c r="E300" s="53"/>
      <c r="F300" s="72"/>
      <c r="G300" s="96"/>
    </row>
    <row r="301" spans="1:7" ht="12.75">
      <c r="A301" s="35"/>
      <c r="B301" s="40">
        <v>80110</v>
      </c>
      <c r="C301" s="35"/>
      <c r="D301" s="38" t="s">
        <v>54</v>
      </c>
      <c r="E301" s="66">
        <v>3742601</v>
      </c>
      <c r="F301" s="72">
        <f>SUM(F302)</f>
        <v>1863617.0799999998</v>
      </c>
      <c r="G301" s="96">
        <f>F301/E301</f>
        <v>0.49794703736786255</v>
      </c>
    </row>
    <row r="302" spans="1:7" ht="12.75">
      <c r="A302" s="35"/>
      <c r="B302" s="35"/>
      <c r="C302" s="35"/>
      <c r="D302" s="38" t="s">
        <v>81</v>
      </c>
      <c r="E302" s="66">
        <v>3742601</v>
      </c>
      <c r="F302" s="72">
        <f>SUM(F303:F304,F306:F325)</f>
        <v>1863617.0799999998</v>
      </c>
      <c r="G302" s="96">
        <f>F302/E302</f>
        <v>0.49794703736786255</v>
      </c>
    </row>
    <row r="303" spans="1:7" ht="12.75">
      <c r="A303" s="35"/>
      <c r="B303" s="35"/>
      <c r="C303" s="43">
        <v>2540</v>
      </c>
      <c r="D303" s="38" t="s">
        <v>341</v>
      </c>
      <c r="E303" s="66">
        <v>505000</v>
      </c>
      <c r="F303" s="72">
        <v>262801.28</v>
      </c>
      <c r="G303" s="96">
        <f>F303/E303</f>
        <v>0.5203985742574258</v>
      </c>
    </row>
    <row r="304" spans="1:7" ht="12.75">
      <c r="A304" s="35"/>
      <c r="B304" s="35"/>
      <c r="C304" s="43">
        <v>2800</v>
      </c>
      <c r="D304" s="38" t="s">
        <v>340</v>
      </c>
      <c r="E304" s="66">
        <v>25000</v>
      </c>
      <c r="F304" s="72">
        <v>0</v>
      </c>
      <c r="G304" s="96">
        <f>F304/E304</f>
        <v>0</v>
      </c>
    </row>
    <row r="305" spans="1:7" ht="12.75">
      <c r="A305" s="35"/>
      <c r="B305" s="35"/>
      <c r="C305" s="35"/>
      <c r="D305" s="38" t="s">
        <v>250</v>
      </c>
      <c r="E305" s="53"/>
      <c r="F305" s="72"/>
      <c r="G305" s="96"/>
    </row>
    <row r="306" spans="1:7" ht="12.75">
      <c r="A306" s="35"/>
      <c r="B306" s="35"/>
      <c r="C306" s="43">
        <v>3020</v>
      </c>
      <c r="D306" s="38" t="s">
        <v>190</v>
      </c>
      <c r="E306" s="66">
        <v>8147</v>
      </c>
      <c r="F306" s="72">
        <v>6795.69</v>
      </c>
      <c r="G306" s="96">
        <f aca="true" t="shared" si="12" ref="G306:G325">F306/E306</f>
        <v>0.8341340370688597</v>
      </c>
    </row>
    <row r="307" spans="1:7" ht="12.75">
      <c r="A307" s="35"/>
      <c r="B307" s="35"/>
      <c r="C307" s="43">
        <v>4010</v>
      </c>
      <c r="D307" s="38" t="s">
        <v>100</v>
      </c>
      <c r="E307" s="66">
        <v>2207004</v>
      </c>
      <c r="F307" s="72">
        <v>1000495.29</v>
      </c>
      <c r="G307" s="96">
        <f t="shared" si="12"/>
        <v>0.4533273569055607</v>
      </c>
    </row>
    <row r="308" spans="1:7" ht="12.75">
      <c r="A308" s="35"/>
      <c r="B308" s="35"/>
      <c r="C308" s="43">
        <v>4040</v>
      </c>
      <c r="D308" s="38" t="s">
        <v>105</v>
      </c>
      <c r="E308" s="66">
        <v>174000</v>
      </c>
      <c r="F308" s="72">
        <v>134389.91</v>
      </c>
      <c r="G308" s="96">
        <f t="shared" si="12"/>
        <v>0.7723558045977011</v>
      </c>
    </row>
    <row r="309" spans="1:7" ht="12.75">
      <c r="A309" s="35"/>
      <c r="B309" s="35"/>
      <c r="C309" s="43">
        <v>4110</v>
      </c>
      <c r="D309" s="38" t="s">
        <v>101</v>
      </c>
      <c r="E309" s="66">
        <v>361428</v>
      </c>
      <c r="F309" s="72">
        <v>155720.44</v>
      </c>
      <c r="G309" s="96">
        <f t="shared" si="12"/>
        <v>0.43084774837588674</v>
      </c>
    </row>
    <row r="310" spans="1:7" ht="12.75">
      <c r="A310" s="35"/>
      <c r="B310" s="35"/>
      <c r="C310" s="43">
        <v>4120</v>
      </c>
      <c r="D310" s="38" t="s">
        <v>102</v>
      </c>
      <c r="E310" s="66">
        <v>58066</v>
      </c>
      <c r="F310" s="72">
        <v>24379.49</v>
      </c>
      <c r="G310" s="96">
        <f t="shared" si="12"/>
        <v>0.4198582647332346</v>
      </c>
    </row>
    <row r="311" spans="1:7" ht="12.75">
      <c r="A311" s="35"/>
      <c r="B311" s="35"/>
      <c r="C311" s="43">
        <v>4170</v>
      </c>
      <c r="D311" s="38" t="s">
        <v>107</v>
      </c>
      <c r="E311" s="66">
        <v>9610</v>
      </c>
      <c r="F311" s="72">
        <v>5691.1</v>
      </c>
      <c r="G311" s="96">
        <f t="shared" si="12"/>
        <v>0.5922060353798128</v>
      </c>
    </row>
    <row r="312" spans="1:7" ht="12.75">
      <c r="A312" s="35"/>
      <c r="B312" s="35"/>
      <c r="C312" s="43">
        <v>4210</v>
      </c>
      <c r="D312" s="38" t="s">
        <v>86</v>
      </c>
      <c r="E312" s="66">
        <v>121756</v>
      </c>
      <c r="F312" s="72">
        <v>71311.98</v>
      </c>
      <c r="G312" s="96">
        <f t="shared" si="12"/>
        <v>0.5856958178652386</v>
      </c>
    </row>
    <row r="313" spans="1:7" ht="12.75">
      <c r="A313" s="35"/>
      <c r="B313" s="35"/>
      <c r="C313" s="43">
        <v>4220</v>
      </c>
      <c r="D313" s="38" t="s">
        <v>120</v>
      </c>
      <c r="E313" s="66">
        <v>19600</v>
      </c>
      <c r="F313" s="72">
        <v>13651.45</v>
      </c>
      <c r="G313" s="96">
        <f t="shared" si="12"/>
        <v>0.6965025510204081</v>
      </c>
    </row>
    <row r="314" spans="1:7" ht="12.75">
      <c r="A314" s="35"/>
      <c r="B314" s="35"/>
      <c r="C314" s="43">
        <v>4240</v>
      </c>
      <c r="D314" s="38" t="s">
        <v>121</v>
      </c>
      <c r="E314" s="66">
        <v>5000</v>
      </c>
      <c r="F314" s="72">
        <v>1121.05</v>
      </c>
      <c r="G314" s="96">
        <f t="shared" si="12"/>
        <v>0.22421</v>
      </c>
    </row>
    <row r="315" spans="1:7" ht="12.75">
      <c r="A315" s="35"/>
      <c r="B315" s="35"/>
      <c r="C315" s="43">
        <v>4260</v>
      </c>
      <c r="D315" s="38" t="s">
        <v>92</v>
      </c>
      <c r="E315" s="66">
        <v>31395</v>
      </c>
      <c r="F315" s="72">
        <v>20825.77</v>
      </c>
      <c r="G315" s="96">
        <f t="shared" si="12"/>
        <v>0.6633467112597548</v>
      </c>
    </row>
    <row r="316" spans="1:7" ht="12.75">
      <c r="A316" s="35"/>
      <c r="B316" s="35"/>
      <c r="C316" s="43">
        <v>4270</v>
      </c>
      <c r="D316" s="38" t="s">
        <v>91</v>
      </c>
      <c r="E316" s="66">
        <v>10603</v>
      </c>
      <c r="F316" s="72">
        <v>958.39</v>
      </c>
      <c r="G316" s="96">
        <f t="shared" si="12"/>
        <v>0.0903885692728473</v>
      </c>
    </row>
    <row r="317" spans="1:7" ht="12.75">
      <c r="A317" s="35"/>
      <c r="B317" s="35"/>
      <c r="C317" s="43">
        <v>4280</v>
      </c>
      <c r="D317" s="38" t="s">
        <v>108</v>
      </c>
      <c r="E317" s="66">
        <v>5377</v>
      </c>
      <c r="F317" s="72">
        <v>2882</v>
      </c>
      <c r="G317" s="96">
        <f t="shared" si="12"/>
        <v>0.5359866096336247</v>
      </c>
    </row>
    <row r="318" spans="1:7" ht="12.75">
      <c r="A318" s="35"/>
      <c r="B318" s="35"/>
      <c r="C318" s="43">
        <v>4300</v>
      </c>
      <c r="D318" s="38" t="s">
        <v>83</v>
      </c>
      <c r="E318" s="66">
        <v>36000</v>
      </c>
      <c r="F318" s="72">
        <v>32316.58</v>
      </c>
      <c r="G318" s="96">
        <f t="shared" si="12"/>
        <v>0.8976827777777778</v>
      </c>
    </row>
    <row r="319" spans="1:7" ht="12.75">
      <c r="A319" s="35"/>
      <c r="B319" s="35"/>
      <c r="C319" s="43">
        <v>4350</v>
      </c>
      <c r="D319" s="38" t="s">
        <v>188</v>
      </c>
      <c r="E319" s="66">
        <v>1590</v>
      </c>
      <c r="F319" s="72">
        <v>999.18</v>
      </c>
      <c r="G319" s="96">
        <f t="shared" si="12"/>
        <v>0.6284150943396226</v>
      </c>
    </row>
    <row r="320" spans="1:7" ht="12.75">
      <c r="A320" s="35"/>
      <c r="B320" s="35"/>
      <c r="C320" s="43">
        <v>4370</v>
      </c>
      <c r="D320" s="38" t="s">
        <v>187</v>
      </c>
      <c r="E320" s="66">
        <v>2370</v>
      </c>
      <c r="F320" s="72">
        <v>871.25</v>
      </c>
      <c r="G320" s="96">
        <f t="shared" si="12"/>
        <v>0.36761603375527424</v>
      </c>
    </row>
    <row r="321" spans="1:7" ht="12.75">
      <c r="A321" s="35"/>
      <c r="B321" s="35"/>
      <c r="C321" s="43">
        <v>4410</v>
      </c>
      <c r="D321" s="38" t="s">
        <v>93</v>
      </c>
      <c r="E321" s="66">
        <v>4500</v>
      </c>
      <c r="F321" s="72">
        <v>3327.5</v>
      </c>
      <c r="G321" s="96">
        <f t="shared" si="12"/>
        <v>0.7394444444444445</v>
      </c>
    </row>
    <row r="322" spans="1:7" ht="12.75">
      <c r="A322" s="35"/>
      <c r="B322" s="35"/>
      <c r="C322" s="43">
        <v>4430</v>
      </c>
      <c r="D322" s="38" t="s">
        <v>94</v>
      </c>
      <c r="E322" s="66">
        <v>2246</v>
      </c>
      <c r="F322" s="72">
        <v>558.21</v>
      </c>
      <c r="G322" s="96">
        <f t="shared" si="12"/>
        <v>0.2485351736420303</v>
      </c>
    </row>
    <row r="323" spans="1:7" ht="12.75">
      <c r="A323" s="35"/>
      <c r="B323" s="35"/>
      <c r="C323" s="43">
        <v>4440</v>
      </c>
      <c r="D323" s="38" t="s">
        <v>111</v>
      </c>
      <c r="E323" s="66">
        <v>150800</v>
      </c>
      <c r="F323" s="72">
        <v>123033</v>
      </c>
      <c r="G323" s="96">
        <f t="shared" si="12"/>
        <v>0.815868700265252</v>
      </c>
    </row>
    <row r="324" spans="1:7" ht="12.75">
      <c r="A324" s="35"/>
      <c r="B324" s="35"/>
      <c r="C324" s="43">
        <v>4700</v>
      </c>
      <c r="D324" s="38" t="s">
        <v>194</v>
      </c>
      <c r="E324" s="66">
        <v>500</v>
      </c>
      <c r="F324" s="72">
        <v>420</v>
      </c>
      <c r="G324" s="96">
        <f t="shared" si="12"/>
        <v>0.84</v>
      </c>
    </row>
    <row r="325" spans="1:7" ht="12.75">
      <c r="A325" s="35"/>
      <c r="B325" s="35"/>
      <c r="C325" s="43">
        <v>4740</v>
      </c>
      <c r="D325" s="38" t="s">
        <v>236</v>
      </c>
      <c r="E325" s="66">
        <v>2609</v>
      </c>
      <c r="F325" s="72">
        <v>1067.52</v>
      </c>
      <c r="G325" s="96">
        <f t="shared" si="12"/>
        <v>0.40916826370256804</v>
      </c>
    </row>
    <row r="326" spans="1:7" ht="12.75">
      <c r="A326" s="35"/>
      <c r="B326" s="35"/>
      <c r="C326" s="35"/>
      <c r="D326" s="38" t="s">
        <v>237</v>
      </c>
      <c r="E326" s="53"/>
      <c r="F326" s="72"/>
      <c r="G326" s="96"/>
    </row>
    <row r="327" spans="1:7" ht="12.75">
      <c r="A327" s="35"/>
      <c r="B327" s="40">
        <v>80113</v>
      </c>
      <c r="C327" s="35"/>
      <c r="D327" s="38" t="s">
        <v>122</v>
      </c>
      <c r="E327" s="66">
        <v>438924</v>
      </c>
      <c r="F327" s="72">
        <f>SUM(F328)</f>
        <v>222712.1</v>
      </c>
      <c r="G327" s="96">
        <f aca="true" t="shared" si="13" ref="G327:G339">F327/E327</f>
        <v>0.5074046987633395</v>
      </c>
    </row>
    <row r="328" spans="1:7" ht="12.75">
      <c r="A328" s="35"/>
      <c r="B328" s="35"/>
      <c r="C328" s="35"/>
      <c r="D328" s="38" t="s">
        <v>81</v>
      </c>
      <c r="E328" s="66">
        <v>438924</v>
      </c>
      <c r="F328" s="72">
        <f>SUM(F329:F332)</f>
        <v>222712.1</v>
      </c>
      <c r="G328" s="96">
        <f t="shared" si="13"/>
        <v>0.5074046987633395</v>
      </c>
    </row>
    <row r="329" spans="1:7" ht="12.75">
      <c r="A329" s="35"/>
      <c r="B329" s="35"/>
      <c r="C329" s="43">
        <v>4110</v>
      </c>
      <c r="D329" s="38" t="s">
        <v>101</v>
      </c>
      <c r="E329" s="66">
        <v>2250</v>
      </c>
      <c r="F329" s="72">
        <v>354.39</v>
      </c>
      <c r="G329" s="96">
        <f t="shared" si="13"/>
        <v>0.15750666666666666</v>
      </c>
    </row>
    <row r="330" spans="1:7" ht="12.75">
      <c r="A330" s="35"/>
      <c r="B330" s="35"/>
      <c r="C330" s="43">
        <v>4170</v>
      </c>
      <c r="D330" s="38" t="s">
        <v>107</v>
      </c>
      <c r="E330" s="66">
        <v>10000</v>
      </c>
      <c r="F330" s="72">
        <v>934.07</v>
      </c>
      <c r="G330" s="96">
        <f t="shared" si="13"/>
        <v>0.093407</v>
      </c>
    </row>
    <row r="331" spans="1:7" ht="12.75">
      <c r="A331" s="35"/>
      <c r="B331" s="35"/>
      <c r="C331" s="43">
        <v>4300</v>
      </c>
      <c r="D331" s="38" t="s">
        <v>83</v>
      </c>
      <c r="E331" s="66">
        <v>418674</v>
      </c>
      <c r="F331" s="72">
        <v>221423.64</v>
      </c>
      <c r="G331" s="96">
        <f t="shared" si="13"/>
        <v>0.5288688573926253</v>
      </c>
    </row>
    <row r="332" spans="1:7" ht="12.75">
      <c r="A332" s="35"/>
      <c r="B332" s="35"/>
      <c r="C332" s="43">
        <v>4430</v>
      </c>
      <c r="D332" s="38" t="s">
        <v>94</v>
      </c>
      <c r="E332" s="66">
        <v>8000</v>
      </c>
      <c r="F332" s="72">
        <v>0</v>
      </c>
      <c r="G332" s="96">
        <f t="shared" si="13"/>
        <v>0</v>
      </c>
    </row>
    <row r="333" spans="1:7" ht="12.75">
      <c r="A333" s="35"/>
      <c r="B333" s="40">
        <v>80146</v>
      </c>
      <c r="C333" s="35"/>
      <c r="D333" s="38" t="s">
        <v>123</v>
      </c>
      <c r="E333" s="66">
        <v>66651</v>
      </c>
      <c r="F333" s="72">
        <f>SUM(F334)</f>
        <v>26749.190000000002</v>
      </c>
      <c r="G333" s="96">
        <f t="shared" si="13"/>
        <v>0.40133216305831876</v>
      </c>
    </row>
    <row r="334" spans="1:7" ht="12.75">
      <c r="A334" s="35"/>
      <c r="B334" s="35"/>
      <c r="C334" s="35"/>
      <c r="D334" s="38" t="s">
        <v>81</v>
      </c>
      <c r="E334" s="66">
        <v>66651</v>
      </c>
      <c r="F334" s="72">
        <f>SUM(F335:F339,F341)</f>
        <v>26749.190000000002</v>
      </c>
      <c r="G334" s="96">
        <f t="shared" si="13"/>
        <v>0.40133216305831876</v>
      </c>
    </row>
    <row r="335" spans="1:7" ht="12.75">
      <c r="A335" s="35"/>
      <c r="B335" s="35"/>
      <c r="C335" s="43">
        <v>4210</v>
      </c>
      <c r="D335" s="38" t="s">
        <v>86</v>
      </c>
      <c r="E335" s="66">
        <v>31887</v>
      </c>
      <c r="F335" s="72">
        <v>15941.43</v>
      </c>
      <c r="G335" s="96">
        <f t="shared" si="13"/>
        <v>0.4999350832627717</v>
      </c>
    </row>
    <row r="336" spans="1:7" ht="12.75">
      <c r="A336" s="35"/>
      <c r="B336" s="35"/>
      <c r="C336" s="43">
        <v>4300</v>
      </c>
      <c r="D336" s="38" t="s">
        <v>83</v>
      </c>
      <c r="E336" s="66">
        <v>9806</v>
      </c>
      <c r="F336" s="72">
        <v>1130.13</v>
      </c>
      <c r="G336" s="96">
        <f t="shared" si="13"/>
        <v>0.1152488272486233</v>
      </c>
    </row>
    <row r="337" spans="1:7" ht="12.75">
      <c r="A337" s="35"/>
      <c r="B337" s="35"/>
      <c r="C337" s="43">
        <v>4410</v>
      </c>
      <c r="D337" s="38" t="s">
        <v>93</v>
      </c>
      <c r="E337" s="66">
        <v>7063</v>
      </c>
      <c r="F337" s="72">
        <v>1682.2</v>
      </c>
      <c r="G337" s="96">
        <f t="shared" si="13"/>
        <v>0.238170748973524</v>
      </c>
    </row>
    <row r="338" spans="1:7" ht="12.75">
      <c r="A338" s="35"/>
      <c r="B338" s="35"/>
      <c r="C338" s="43">
        <v>4700</v>
      </c>
      <c r="D338" s="38" t="s">
        <v>194</v>
      </c>
      <c r="E338" s="66">
        <v>14895</v>
      </c>
      <c r="F338" s="72">
        <v>7358.44</v>
      </c>
      <c r="G338" s="96">
        <f t="shared" si="13"/>
        <v>0.4940208123531386</v>
      </c>
    </row>
    <row r="339" spans="1:7" ht="12.75">
      <c r="A339" s="35"/>
      <c r="B339" s="35"/>
      <c r="C339" s="43">
        <v>4740</v>
      </c>
      <c r="D339" s="38" t="s">
        <v>236</v>
      </c>
      <c r="E339" s="66">
        <v>700</v>
      </c>
      <c r="F339" s="72">
        <v>0</v>
      </c>
      <c r="G339" s="96">
        <f t="shared" si="13"/>
        <v>0</v>
      </c>
    </row>
    <row r="340" spans="1:7" ht="12.75">
      <c r="A340" s="35"/>
      <c r="B340" s="35"/>
      <c r="C340" s="35"/>
      <c r="D340" s="38" t="s">
        <v>237</v>
      </c>
      <c r="E340" s="53"/>
      <c r="F340" s="72"/>
      <c r="G340" s="96"/>
    </row>
    <row r="341" spans="1:7" ht="12.75">
      <c r="A341" s="35"/>
      <c r="B341" s="35"/>
      <c r="C341" s="43">
        <v>4750</v>
      </c>
      <c r="D341" s="38" t="s">
        <v>195</v>
      </c>
      <c r="E341" s="66">
        <v>2300</v>
      </c>
      <c r="F341" s="72">
        <v>636.99</v>
      </c>
      <c r="G341" s="96">
        <f>F341/E341</f>
        <v>0.2769521739130435</v>
      </c>
    </row>
    <row r="342" spans="1:7" ht="12.75">
      <c r="A342" s="35"/>
      <c r="B342" s="40">
        <v>80195</v>
      </c>
      <c r="C342" s="35"/>
      <c r="D342" s="38" t="s">
        <v>36</v>
      </c>
      <c r="E342" s="66">
        <v>256442</v>
      </c>
      <c r="F342" s="72">
        <f>SUM(F343)</f>
        <v>33266.740000000005</v>
      </c>
      <c r="G342" s="96">
        <f>F342/E342</f>
        <v>0.12972422614080378</v>
      </c>
    </row>
    <row r="343" spans="1:7" ht="12.75">
      <c r="A343" s="35"/>
      <c r="B343" s="35"/>
      <c r="C343" s="35"/>
      <c r="D343" s="38" t="s">
        <v>81</v>
      </c>
      <c r="E343" s="66">
        <v>256442</v>
      </c>
      <c r="F343" s="72">
        <f>SUM(F344,F346)</f>
        <v>33266.740000000005</v>
      </c>
      <c r="G343" s="96">
        <f>F343/E343</f>
        <v>0.12972422614080378</v>
      </c>
    </row>
    <row r="344" spans="1:7" ht="12.75">
      <c r="A344" s="35"/>
      <c r="B344" s="35"/>
      <c r="C344" s="43">
        <v>2320</v>
      </c>
      <c r="D344" s="38" t="s">
        <v>242</v>
      </c>
      <c r="E344" s="66">
        <v>46442</v>
      </c>
      <c r="F344" s="72">
        <v>25185.97</v>
      </c>
      <c r="G344" s="96">
        <f>F344/E344</f>
        <v>0.5423101933594592</v>
      </c>
    </row>
    <row r="345" spans="1:7" ht="12.75">
      <c r="A345" s="35"/>
      <c r="B345" s="35"/>
      <c r="C345" s="35"/>
      <c r="D345" s="38" t="s">
        <v>332</v>
      </c>
      <c r="E345" s="53"/>
      <c r="F345" s="72"/>
      <c r="G345" s="96"/>
    </row>
    <row r="346" spans="1:7" ht="12.75">
      <c r="A346" s="35"/>
      <c r="B346" s="35"/>
      <c r="C346" s="43">
        <v>4300</v>
      </c>
      <c r="D346" s="38" t="s">
        <v>83</v>
      </c>
      <c r="E346" s="66">
        <v>210000</v>
      </c>
      <c r="F346" s="72">
        <v>8080.77</v>
      </c>
      <c r="G346" s="96">
        <f>F346/E346</f>
        <v>0.03847985714285714</v>
      </c>
    </row>
    <row r="347" spans="1:7" ht="12.75">
      <c r="A347" s="39">
        <v>851</v>
      </c>
      <c r="B347" s="35"/>
      <c r="C347" s="35"/>
      <c r="D347" s="36" t="s">
        <v>55</v>
      </c>
      <c r="E347" s="65">
        <v>217787</v>
      </c>
      <c r="F347" s="73">
        <f>SUM(F348,F358,F377)</f>
        <v>66956.64</v>
      </c>
      <c r="G347" s="95">
        <f>F347/E347</f>
        <v>0.30744094000101013</v>
      </c>
    </row>
    <row r="348" spans="1:7" ht="12.75">
      <c r="A348" s="35"/>
      <c r="B348" s="40">
        <v>85153</v>
      </c>
      <c r="C348" s="35"/>
      <c r="D348" s="38" t="s">
        <v>124</v>
      </c>
      <c r="E348" s="66">
        <v>32000</v>
      </c>
      <c r="F348" s="72">
        <f>SUM(F349)</f>
        <v>0</v>
      </c>
      <c r="G348" s="96">
        <f>F348/E348</f>
        <v>0</v>
      </c>
    </row>
    <row r="349" spans="1:7" ht="12.75">
      <c r="A349" s="35"/>
      <c r="B349" s="35"/>
      <c r="C349" s="35"/>
      <c r="D349" s="38" t="s">
        <v>81</v>
      </c>
      <c r="E349" s="66">
        <v>32000</v>
      </c>
      <c r="F349" s="72">
        <f>SUM(F350,F352,F354:F357)</f>
        <v>0</v>
      </c>
      <c r="G349" s="96">
        <f>F349/E349</f>
        <v>0</v>
      </c>
    </row>
    <row r="350" spans="1:7" ht="12.75">
      <c r="A350" s="35"/>
      <c r="B350" s="35"/>
      <c r="C350" s="43">
        <v>2800</v>
      </c>
      <c r="D350" s="38" t="s">
        <v>340</v>
      </c>
      <c r="E350" s="66">
        <v>8000</v>
      </c>
      <c r="F350" s="72">
        <v>0</v>
      </c>
      <c r="G350" s="96">
        <f>F350/E350</f>
        <v>0</v>
      </c>
    </row>
    <row r="351" spans="1:7" ht="12.75">
      <c r="A351" s="35"/>
      <c r="B351" s="35"/>
      <c r="C351" s="35"/>
      <c r="D351" s="38" t="s">
        <v>250</v>
      </c>
      <c r="E351" s="53"/>
      <c r="F351" s="72"/>
      <c r="G351" s="96"/>
    </row>
    <row r="352" spans="1:7" ht="12.75">
      <c r="A352" s="35"/>
      <c r="B352" s="35"/>
      <c r="C352" s="43">
        <v>2820</v>
      </c>
      <c r="D352" s="38" t="s">
        <v>243</v>
      </c>
      <c r="E352" s="66">
        <v>12000</v>
      </c>
      <c r="F352" s="72">
        <v>0</v>
      </c>
      <c r="G352" s="96">
        <f>F352/E352</f>
        <v>0</v>
      </c>
    </row>
    <row r="353" spans="1:7" ht="12.75">
      <c r="A353" s="35"/>
      <c r="B353" s="35"/>
      <c r="C353" s="35"/>
      <c r="D353" s="38" t="s">
        <v>244</v>
      </c>
      <c r="E353" s="53"/>
      <c r="F353" s="72"/>
      <c r="G353" s="96"/>
    </row>
    <row r="354" spans="1:7" ht="12.75">
      <c r="A354" s="35"/>
      <c r="B354" s="35"/>
      <c r="C354" s="43">
        <v>4210</v>
      </c>
      <c r="D354" s="38" t="s">
        <v>86</v>
      </c>
      <c r="E354" s="66">
        <v>4000</v>
      </c>
      <c r="F354" s="72">
        <v>0</v>
      </c>
      <c r="G354" s="96">
        <f aca="true" t="shared" si="14" ref="G354:G372">F354/E354</f>
        <v>0</v>
      </c>
    </row>
    <row r="355" spans="1:7" ht="12.75">
      <c r="A355" s="35"/>
      <c r="B355" s="35"/>
      <c r="C355" s="43">
        <v>4220</v>
      </c>
      <c r="D355" s="38" t="s">
        <v>120</v>
      </c>
      <c r="E355" s="66">
        <v>3000</v>
      </c>
      <c r="F355" s="72">
        <v>0</v>
      </c>
      <c r="G355" s="96">
        <f t="shared" si="14"/>
        <v>0</v>
      </c>
    </row>
    <row r="356" spans="1:7" ht="12.75">
      <c r="A356" s="35"/>
      <c r="B356" s="35"/>
      <c r="C356" s="43">
        <v>4300</v>
      </c>
      <c r="D356" s="38" t="s">
        <v>83</v>
      </c>
      <c r="E356" s="66">
        <v>3000</v>
      </c>
      <c r="F356" s="72">
        <v>0</v>
      </c>
      <c r="G356" s="96">
        <f t="shared" si="14"/>
        <v>0</v>
      </c>
    </row>
    <row r="357" spans="1:7" ht="12.75">
      <c r="A357" s="35"/>
      <c r="B357" s="35"/>
      <c r="C357" s="43">
        <v>4700</v>
      </c>
      <c r="D357" s="38" t="s">
        <v>194</v>
      </c>
      <c r="E357" s="66">
        <v>2000</v>
      </c>
      <c r="F357" s="72">
        <v>0</v>
      </c>
      <c r="G357" s="96">
        <f t="shared" si="14"/>
        <v>0</v>
      </c>
    </row>
    <row r="358" spans="1:7" ht="12.75">
      <c r="A358" s="35"/>
      <c r="B358" s="40">
        <v>85154</v>
      </c>
      <c r="C358" s="35"/>
      <c r="D358" s="38" t="s">
        <v>56</v>
      </c>
      <c r="E358" s="66">
        <v>164587</v>
      </c>
      <c r="F358" s="72">
        <f>SUM(F359,F375)</f>
        <v>66056.64</v>
      </c>
      <c r="G358" s="96">
        <f t="shared" si="14"/>
        <v>0.4013478585793532</v>
      </c>
    </row>
    <row r="359" spans="1:7" ht="12.75">
      <c r="A359" s="35"/>
      <c r="B359" s="35"/>
      <c r="C359" s="35"/>
      <c r="D359" s="38" t="s">
        <v>81</v>
      </c>
      <c r="E359" s="66">
        <v>139490</v>
      </c>
      <c r="F359" s="72">
        <f>SUM(F360:F372,F374)</f>
        <v>61349.88</v>
      </c>
      <c r="G359" s="96">
        <f t="shared" si="14"/>
        <v>0.43981561402251057</v>
      </c>
    </row>
    <row r="360" spans="1:7" ht="12.75">
      <c r="A360" s="35"/>
      <c r="B360" s="35"/>
      <c r="C360" s="43">
        <v>4110</v>
      </c>
      <c r="D360" s="38" t="s">
        <v>101</v>
      </c>
      <c r="E360" s="66">
        <v>1500</v>
      </c>
      <c r="F360" s="72">
        <v>772.39</v>
      </c>
      <c r="G360" s="96">
        <f t="shared" si="14"/>
        <v>0.5149266666666666</v>
      </c>
    </row>
    <row r="361" spans="1:7" ht="12.75">
      <c r="A361" s="35"/>
      <c r="B361" s="35"/>
      <c r="C361" s="43">
        <v>4120</v>
      </c>
      <c r="D361" s="38" t="s">
        <v>102</v>
      </c>
      <c r="E361" s="66">
        <v>150</v>
      </c>
      <c r="F361" s="72">
        <v>0</v>
      </c>
      <c r="G361" s="96">
        <f t="shared" si="14"/>
        <v>0</v>
      </c>
    </row>
    <row r="362" spans="1:7" ht="12.75">
      <c r="A362" s="35"/>
      <c r="B362" s="35"/>
      <c r="C362" s="43">
        <v>4170</v>
      </c>
      <c r="D362" s="38" t="s">
        <v>107</v>
      </c>
      <c r="E362" s="66">
        <v>76000</v>
      </c>
      <c r="F362" s="72">
        <v>34663.58</v>
      </c>
      <c r="G362" s="96">
        <f t="shared" si="14"/>
        <v>0.4560997368421053</v>
      </c>
    </row>
    <row r="363" spans="1:7" ht="12.75">
      <c r="A363" s="35"/>
      <c r="B363" s="35"/>
      <c r="C363" s="43">
        <v>4210</v>
      </c>
      <c r="D363" s="38" t="s">
        <v>86</v>
      </c>
      <c r="E363" s="66">
        <v>11290</v>
      </c>
      <c r="F363" s="72">
        <v>4702.31</v>
      </c>
      <c r="G363" s="96">
        <f t="shared" si="14"/>
        <v>0.41650221434898144</v>
      </c>
    </row>
    <row r="364" spans="1:7" ht="12.75">
      <c r="A364" s="35"/>
      <c r="B364" s="35"/>
      <c r="C364" s="43">
        <v>4220</v>
      </c>
      <c r="D364" s="38" t="s">
        <v>120</v>
      </c>
      <c r="E364" s="66">
        <v>2500</v>
      </c>
      <c r="F364" s="72">
        <v>749.79</v>
      </c>
      <c r="G364" s="96">
        <f t="shared" si="14"/>
        <v>0.29991599999999996</v>
      </c>
    </row>
    <row r="365" spans="1:7" ht="12.75">
      <c r="A365" s="35"/>
      <c r="B365" s="35"/>
      <c r="C365" s="43">
        <v>4260</v>
      </c>
      <c r="D365" s="38" t="s">
        <v>92</v>
      </c>
      <c r="E365" s="66">
        <v>2000</v>
      </c>
      <c r="F365" s="72">
        <v>342.78</v>
      </c>
      <c r="G365" s="96">
        <f t="shared" si="14"/>
        <v>0.17139</v>
      </c>
    </row>
    <row r="366" spans="1:7" ht="12.75">
      <c r="A366" s="35"/>
      <c r="B366" s="35"/>
      <c r="C366" s="43">
        <v>4270</v>
      </c>
      <c r="D366" s="38" t="s">
        <v>91</v>
      </c>
      <c r="E366" s="66">
        <v>500</v>
      </c>
      <c r="F366" s="72">
        <v>0</v>
      </c>
      <c r="G366" s="96">
        <f t="shared" si="14"/>
        <v>0</v>
      </c>
    </row>
    <row r="367" spans="1:7" ht="12.75">
      <c r="A367" s="35"/>
      <c r="B367" s="35"/>
      <c r="C367" s="43">
        <v>4300</v>
      </c>
      <c r="D367" s="38" t="s">
        <v>83</v>
      </c>
      <c r="E367" s="66">
        <v>40550</v>
      </c>
      <c r="F367" s="72">
        <v>19558.99</v>
      </c>
      <c r="G367" s="96">
        <f t="shared" si="14"/>
        <v>0.48234254007398275</v>
      </c>
    </row>
    <row r="368" spans="1:7" ht="12.75">
      <c r="A368" s="35"/>
      <c r="B368" s="35"/>
      <c r="C368" s="43">
        <v>4350</v>
      </c>
      <c r="D368" s="38" t="s">
        <v>188</v>
      </c>
      <c r="E368" s="66">
        <v>800</v>
      </c>
      <c r="F368" s="72">
        <v>320</v>
      </c>
      <c r="G368" s="96">
        <f t="shared" si="14"/>
        <v>0.4</v>
      </c>
    </row>
    <row r="369" spans="1:7" ht="12.75">
      <c r="A369" s="35"/>
      <c r="B369" s="35"/>
      <c r="C369" s="43">
        <v>4370</v>
      </c>
      <c r="D369" s="38" t="s">
        <v>187</v>
      </c>
      <c r="E369" s="66">
        <v>1200</v>
      </c>
      <c r="F369" s="72">
        <v>164.67</v>
      </c>
      <c r="G369" s="96">
        <f t="shared" si="14"/>
        <v>0.13722499999999999</v>
      </c>
    </row>
    <row r="370" spans="1:7" ht="12.75">
      <c r="A370" s="35"/>
      <c r="B370" s="35"/>
      <c r="C370" s="43">
        <v>4410</v>
      </c>
      <c r="D370" s="38" t="s">
        <v>93</v>
      </c>
      <c r="E370" s="66">
        <v>1000</v>
      </c>
      <c r="F370" s="72">
        <v>0</v>
      </c>
      <c r="G370" s="96">
        <f t="shared" si="14"/>
        <v>0</v>
      </c>
    </row>
    <row r="371" spans="1:7" ht="12.75">
      <c r="A371" s="35"/>
      <c r="B371" s="35"/>
      <c r="C371" s="43">
        <v>4700</v>
      </c>
      <c r="D371" s="38" t="s">
        <v>194</v>
      </c>
      <c r="E371" s="66">
        <v>1000</v>
      </c>
      <c r="F371" s="72">
        <v>0</v>
      </c>
      <c r="G371" s="96">
        <f t="shared" si="14"/>
        <v>0</v>
      </c>
    </row>
    <row r="372" spans="1:7" ht="12.75">
      <c r="A372" s="35"/>
      <c r="B372" s="35"/>
      <c r="C372" s="43">
        <v>4740</v>
      </c>
      <c r="D372" s="38" t="s">
        <v>236</v>
      </c>
      <c r="E372" s="66">
        <v>500</v>
      </c>
      <c r="F372" s="72">
        <v>75.37</v>
      </c>
      <c r="G372" s="96">
        <f t="shared" si="14"/>
        <v>0.15074</v>
      </c>
    </row>
    <row r="373" spans="1:7" ht="12.75">
      <c r="A373" s="35"/>
      <c r="B373" s="35"/>
      <c r="C373" s="35"/>
      <c r="D373" s="38" t="s">
        <v>237</v>
      </c>
      <c r="E373" s="53"/>
      <c r="F373" s="72"/>
      <c r="G373" s="96"/>
    </row>
    <row r="374" spans="1:7" ht="12.75">
      <c r="A374" s="35"/>
      <c r="B374" s="35"/>
      <c r="C374" s="43">
        <v>4750</v>
      </c>
      <c r="D374" s="38" t="s">
        <v>195</v>
      </c>
      <c r="E374" s="66">
        <v>500</v>
      </c>
      <c r="F374" s="72">
        <v>0</v>
      </c>
      <c r="G374" s="96">
        <f aca="true" t="shared" si="15" ref="G374:G379">F374/E374</f>
        <v>0</v>
      </c>
    </row>
    <row r="375" spans="1:7" ht="12.75">
      <c r="A375" s="35"/>
      <c r="B375" s="35"/>
      <c r="C375" s="35"/>
      <c r="D375" s="38" t="s">
        <v>89</v>
      </c>
      <c r="E375" s="66">
        <v>25097</v>
      </c>
      <c r="F375" s="72">
        <f>SUM(F376)</f>
        <v>4706.76</v>
      </c>
      <c r="G375" s="96">
        <f t="shared" si="15"/>
        <v>0.18754273419133763</v>
      </c>
    </row>
    <row r="376" spans="1:7" ht="12.75">
      <c r="A376" s="35"/>
      <c r="B376" s="35"/>
      <c r="C376" s="43">
        <v>6060</v>
      </c>
      <c r="D376" s="38" t="s">
        <v>112</v>
      </c>
      <c r="E376" s="66">
        <v>25097</v>
      </c>
      <c r="F376" s="72">
        <v>4706.76</v>
      </c>
      <c r="G376" s="96">
        <f t="shared" si="15"/>
        <v>0.18754273419133763</v>
      </c>
    </row>
    <row r="377" spans="1:7" ht="12.75">
      <c r="A377" s="35"/>
      <c r="B377" s="40">
        <v>85195</v>
      </c>
      <c r="C377" s="35"/>
      <c r="D377" s="38" t="s">
        <v>36</v>
      </c>
      <c r="E377" s="66">
        <v>21200</v>
      </c>
      <c r="F377" s="72">
        <f>SUM(F378)</f>
        <v>900</v>
      </c>
      <c r="G377" s="96">
        <f t="shared" si="15"/>
        <v>0.04245283018867924</v>
      </c>
    </row>
    <row r="378" spans="1:7" ht="12.75">
      <c r="A378" s="35"/>
      <c r="B378" s="35"/>
      <c r="C378" s="35"/>
      <c r="D378" s="38" t="s">
        <v>81</v>
      </c>
      <c r="E378" s="66">
        <v>21200</v>
      </c>
      <c r="F378" s="72">
        <f>SUM(F379,F381:F382)</f>
        <v>900</v>
      </c>
      <c r="G378" s="96">
        <f t="shared" si="15"/>
        <v>0.04245283018867924</v>
      </c>
    </row>
    <row r="379" spans="1:7" ht="12.75">
      <c r="A379" s="35"/>
      <c r="B379" s="35"/>
      <c r="C379" s="43">
        <v>2820</v>
      </c>
      <c r="D379" s="38" t="s">
        <v>243</v>
      </c>
      <c r="E379" s="66">
        <v>6000</v>
      </c>
      <c r="F379" s="72">
        <v>900</v>
      </c>
      <c r="G379" s="96">
        <f t="shared" si="15"/>
        <v>0.15</v>
      </c>
    </row>
    <row r="380" spans="1:7" ht="12.75">
      <c r="A380" s="35"/>
      <c r="B380" s="35"/>
      <c r="C380" s="35"/>
      <c r="D380" s="38" t="s">
        <v>244</v>
      </c>
      <c r="E380" s="53"/>
      <c r="F380" s="72"/>
      <c r="G380" s="96"/>
    </row>
    <row r="381" spans="1:7" ht="12.75">
      <c r="A381" s="35"/>
      <c r="B381" s="35"/>
      <c r="C381" s="43">
        <v>4210</v>
      </c>
      <c r="D381" s="38" t="s">
        <v>86</v>
      </c>
      <c r="E381" s="66">
        <v>200</v>
      </c>
      <c r="F381" s="72">
        <v>0</v>
      </c>
      <c r="G381" s="96">
        <f>F381/E381</f>
        <v>0</v>
      </c>
    </row>
    <row r="382" spans="1:7" ht="12.75">
      <c r="A382" s="35"/>
      <c r="B382" s="35"/>
      <c r="C382" s="43">
        <v>4300</v>
      </c>
      <c r="D382" s="38" t="s">
        <v>83</v>
      </c>
      <c r="E382" s="66">
        <v>15000</v>
      </c>
      <c r="F382" s="72">
        <v>0</v>
      </c>
      <c r="G382" s="96">
        <f>F382/E382</f>
        <v>0</v>
      </c>
    </row>
    <row r="383" spans="1:7" ht="12.75">
      <c r="A383" s="39">
        <v>852</v>
      </c>
      <c r="B383" s="35"/>
      <c r="C383" s="35"/>
      <c r="D383" s="36" t="s">
        <v>57</v>
      </c>
      <c r="E383" s="65">
        <v>5257733.51</v>
      </c>
      <c r="F383" s="73">
        <f>SUM(F384,F408,F413,F420,F423,F463,F471,F474)</f>
        <v>2652550.7199999993</v>
      </c>
      <c r="G383" s="95">
        <f>F383/E383</f>
        <v>0.5045045959356733</v>
      </c>
    </row>
    <row r="384" spans="1:7" ht="12.75">
      <c r="A384" s="35"/>
      <c r="B384" s="40">
        <v>85212</v>
      </c>
      <c r="C384" s="35"/>
      <c r="D384" s="38" t="s">
        <v>316</v>
      </c>
      <c r="E384" s="66">
        <v>3296072</v>
      </c>
      <c r="F384" s="72">
        <f>SUM(F386)</f>
        <v>1640130.2899999993</v>
      </c>
      <c r="G384" s="96">
        <f>F384/E384</f>
        <v>0.49760147533184934</v>
      </c>
    </row>
    <row r="385" spans="1:7" ht="12.75">
      <c r="A385" s="35"/>
      <c r="B385" s="35"/>
      <c r="C385" s="35"/>
      <c r="D385" s="38" t="s">
        <v>317</v>
      </c>
      <c r="E385" s="53"/>
      <c r="F385" s="72"/>
      <c r="G385" s="96"/>
    </row>
    <row r="386" spans="1:7" ht="12.75">
      <c r="A386" s="35"/>
      <c r="B386" s="35"/>
      <c r="C386" s="35"/>
      <c r="D386" s="38" t="s">
        <v>81</v>
      </c>
      <c r="E386" s="66">
        <v>3296072</v>
      </c>
      <c r="F386" s="72">
        <f>SUM(F387,F389:F402,F404:F405,F407)</f>
        <v>1640130.2899999993</v>
      </c>
      <c r="G386" s="96">
        <f>F386/E386</f>
        <v>0.49760147533184934</v>
      </c>
    </row>
    <row r="387" spans="1:7" ht="12.75">
      <c r="A387" s="35"/>
      <c r="B387" s="35"/>
      <c r="C387" s="43">
        <v>2910</v>
      </c>
      <c r="D387" s="38" t="s">
        <v>333</v>
      </c>
      <c r="E387" s="66">
        <v>4000</v>
      </c>
      <c r="F387" s="72">
        <v>2319.94</v>
      </c>
      <c r="G387" s="96">
        <f>F387/E387</f>
        <v>0.579985</v>
      </c>
    </row>
    <row r="388" spans="1:7" ht="12.75">
      <c r="A388" s="35"/>
      <c r="B388" s="35"/>
      <c r="C388" s="35"/>
      <c r="D388" s="38" t="s">
        <v>334</v>
      </c>
      <c r="E388" s="53"/>
      <c r="F388" s="72"/>
      <c r="G388" s="96"/>
    </row>
    <row r="389" spans="1:7" ht="12.75">
      <c r="A389" s="35"/>
      <c r="B389" s="35"/>
      <c r="C389" s="43">
        <v>3110</v>
      </c>
      <c r="D389" s="38" t="s">
        <v>125</v>
      </c>
      <c r="E389" s="66">
        <v>3117580</v>
      </c>
      <c r="F389" s="72">
        <v>1543885.44</v>
      </c>
      <c r="G389" s="96">
        <f aca="true" t="shared" si="16" ref="G389:G402">F389/E389</f>
        <v>0.4952191892429384</v>
      </c>
    </row>
    <row r="390" spans="1:7" ht="12.75">
      <c r="A390" s="35"/>
      <c r="B390" s="35"/>
      <c r="C390" s="43">
        <v>4010</v>
      </c>
      <c r="D390" s="38" t="s">
        <v>100</v>
      </c>
      <c r="E390" s="66">
        <v>105580</v>
      </c>
      <c r="F390" s="72">
        <v>51693.16</v>
      </c>
      <c r="G390" s="96">
        <f t="shared" si="16"/>
        <v>0.48961129001704873</v>
      </c>
    </row>
    <row r="391" spans="1:7" ht="12.75">
      <c r="A391" s="35"/>
      <c r="B391" s="35"/>
      <c r="C391" s="43">
        <v>4040</v>
      </c>
      <c r="D391" s="38" t="s">
        <v>105</v>
      </c>
      <c r="E391" s="66">
        <v>7076</v>
      </c>
      <c r="F391" s="72">
        <v>7075.97</v>
      </c>
      <c r="G391" s="96">
        <f t="shared" si="16"/>
        <v>0.9999957603165631</v>
      </c>
    </row>
    <row r="392" spans="1:7" ht="12.75">
      <c r="A392" s="35"/>
      <c r="B392" s="35"/>
      <c r="C392" s="43">
        <v>4110</v>
      </c>
      <c r="D392" s="38" t="s">
        <v>101</v>
      </c>
      <c r="E392" s="66">
        <v>37837</v>
      </c>
      <c r="F392" s="72">
        <v>19800.63</v>
      </c>
      <c r="G392" s="96">
        <f t="shared" si="16"/>
        <v>0.5233139519517932</v>
      </c>
    </row>
    <row r="393" spans="1:7" ht="12.75">
      <c r="A393" s="35"/>
      <c r="B393" s="35"/>
      <c r="C393" s="43">
        <v>4120</v>
      </c>
      <c r="D393" s="38" t="s">
        <v>102</v>
      </c>
      <c r="E393" s="66">
        <v>2864</v>
      </c>
      <c r="F393" s="72">
        <v>1271.9</v>
      </c>
      <c r="G393" s="96">
        <f t="shared" si="16"/>
        <v>0.4440991620111732</v>
      </c>
    </row>
    <row r="394" spans="1:7" ht="12.75">
      <c r="A394" s="35"/>
      <c r="B394" s="35"/>
      <c r="C394" s="43">
        <v>4210</v>
      </c>
      <c r="D394" s="38" t="s">
        <v>86</v>
      </c>
      <c r="E394" s="66">
        <v>750</v>
      </c>
      <c r="F394" s="72">
        <v>88.97</v>
      </c>
      <c r="G394" s="96">
        <f t="shared" si="16"/>
        <v>0.11862666666666667</v>
      </c>
    </row>
    <row r="395" spans="1:7" ht="12.75">
      <c r="A395" s="35"/>
      <c r="B395" s="35"/>
      <c r="C395" s="43">
        <v>4260</v>
      </c>
      <c r="D395" s="38" t="s">
        <v>92</v>
      </c>
      <c r="E395" s="66">
        <v>6000</v>
      </c>
      <c r="F395" s="72">
        <v>2295.52</v>
      </c>
      <c r="G395" s="96">
        <f t="shared" si="16"/>
        <v>0.3825866666666667</v>
      </c>
    </row>
    <row r="396" spans="1:7" ht="12.75">
      <c r="A396" s="35"/>
      <c r="B396" s="35"/>
      <c r="C396" s="43">
        <v>4280</v>
      </c>
      <c r="D396" s="38" t="s">
        <v>108</v>
      </c>
      <c r="E396" s="66">
        <v>100</v>
      </c>
      <c r="F396" s="72">
        <v>0</v>
      </c>
      <c r="G396" s="96">
        <f t="shared" si="16"/>
        <v>0</v>
      </c>
    </row>
    <row r="397" spans="1:7" ht="12.75">
      <c r="A397" s="35"/>
      <c r="B397" s="35"/>
      <c r="C397" s="43">
        <v>4300</v>
      </c>
      <c r="D397" s="38" t="s">
        <v>83</v>
      </c>
      <c r="E397" s="66">
        <v>1500</v>
      </c>
      <c r="F397" s="72">
        <v>1485.07</v>
      </c>
      <c r="G397" s="96">
        <f t="shared" si="16"/>
        <v>0.9900466666666666</v>
      </c>
    </row>
    <row r="398" spans="1:7" ht="12.75">
      <c r="A398" s="35"/>
      <c r="B398" s="35"/>
      <c r="C398" s="43">
        <v>4350</v>
      </c>
      <c r="D398" s="38" t="s">
        <v>188</v>
      </c>
      <c r="E398" s="66">
        <v>1050</v>
      </c>
      <c r="F398" s="72">
        <v>372</v>
      </c>
      <c r="G398" s="96">
        <f t="shared" si="16"/>
        <v>0.35428571428571426</v>
      </c>
    </row>
    <row r="399" spans="1:7" ht="12.75">
      <c r="A399" s="35"/>
      <c r="B399" s="35"/>
      <c r="C399" s="43">
        <v>4370</v>
      </c>
      <c r="D399" s="38" t="s">
        <v>187</v>
      </c>
      <c r="E399" s="66">
        <v>1200</v>
      </c>
      <c r="F399" s="72">
        <v>1038.19</v>
      </c>
      <c r="G399" s="96">
        <f t="shared" si="16"/>
        <v>0.8651583333333334</v>
      </c>
    </row>
    <row r="400" spans="1:7" ht="12.75">
      <c r="A400" s="35"/>
      <c r="B400" s="35"/>
      <c r="C400" s="43">
        <v>4410</v>
      </c>
      <c r="D400" s="38" t="s">
        <v>93</v>
      </c>
      <c r="E400" s="66">
        <v>1000</v>
      </c>
      <c r="F400" s="72">
        <v>515.7</v>
      </c>
      <c r="G400" s="96">
        <f t="shared" si="16"/>
        <v>0.5157</v>
      </c>
    </row>
    <row r="401" spans="1:7" ht="12.75">
      <c r="A401" s="35"/>
      <c r="B401" s="35"/>
      <c r="C401" s="43">
        <v>4440</v>
      </c>
      <c r="D401" s="38" t="s">
        <v>111</v>
      </c>
      <c r="E401" s="66">
        <v>4001</v>
      </c>
      <c r="F401" s="72">
        <v>4000.16</v>
      </c>
      <c r="G401" s="96">
        <f t="shared" si="16"/>
        <v>0.9997900524868782</v>
      </c>
    </row>
    <row r="402" spans="1:7" ht="12.75">
      <c r="A402" s="35"/>
      <c r="B402" s="35"/>
      <c r="C402" s="43">
        <v>4560</v>
      </c>
      <c r="D402" s="38" t="s">
        <v>246</v>
      </c>
      <c r="E402" s="66">
        <v>1000</v>
      </c>
      <c r="F402" s="72">
        <v>222.94</v>
      </c>
      <c r="G402" s="96">
        <f t="shared" si="16"/>
        <v>0.22294</v>
      </c>
    </row>
    <row r="403" spans="1:7" ht="12.75">
      <c r="A403" s="35"/>
      <c r="B403" s="35"/>
      <c r="C403" s="35"/>
      <c r="D403" s="38" t="s">
        <v>245</v>
      </c>
      <c r="E403" s="53"/>
      <c r="F403" s="72"/>
      <c r="G403" s="96"/>
    </row>
    <row r="404" spans="1:7" ht="12.75">
      <c r="A404" s="35"/>
      <c r="B404" s="35"/>
      <c r="C404" s="43">
        <v>4700</v>
      </c>
      <c r="D404" s="38" t="s">
        <v>194</v>
      </c>
      <c r="E404" s="66">
        <v>884</v>
      </c>
      <c r="F404" s="72">
        <v>789</v>
      </c>
      <c r="G404" s="96">
        <f>F404/E404</f>
        <v>0.8925339366515838</v>
      </c>
    </row>
    <row r="405" spans="1:7" ht="12.75">
      <c r="A405" s="35"/>
      <c r="B405" s="35"/>
      <c r="C405" s="43">
        <v>4740</v>
      </c>
      <c r="D405" s="38" t="s">
        <v>236</v>
      </c>
      <c r="E405" s="66">
        <v>374</v>
      </c>
      <c r="F405" s="72">
        <v>0</v>
      </c>
      <c r="G405" s="96">
        <f>F405/E405</f>
        <v>0</v>
      </c>
    </row>
    <row r="406" spans="1:7" ht="12.75">
      <c r="A406" s="35"/>
      <c r="B406" s="35"/>
      <c r="C406" s="35"/>
      <c r="D406" s="38" t="s">
        <v>237</v>
      </c>
      <c r="E406" s="53"/>
      <c r="F406" s="72"/>
      <c r="G406" s="96"/>
    </row>
    <row r="407" spans="1:7" ht="12.75">
      <c r="A407" s="35"/>
      <c r="B407" s="35"/>
      <c r="C407" s="43">
        <v>4750</v>
      </c>
      <c r="D407" s="38" t="s">
        <v>195</v>
      </c>
      <c r="E407" s="66">
        <v>3276</v>
      </c>
      <c r="F407" s="72">
        <v>3275.7</v>
      </c>
      <c r="G407" s="96">
        <f>F407/E407</f>
        <v>0.9999084249084248</v>
      </c>
    </row>
    <row r="408" spans="1:7" ht="12.75">
      <c r="A408" s="35"/>
      <c r="B408" s="40">
        <v>85213</v>
      </c>
      <c r="C408" s="35"/>
      <c r="D408" s="38" t="s">
        <v>319</v>
      </c>
      <c r="E408" s="66">
        <v>18000</v>
      </c>
      <c r="F408" s="72">
        <f>SUM(F411)</f>
        <v>9172.3</v>
      </c>
      <c r="G408" s="96">
        <f>F408/E408</f>
        <v>0.5095722222222222</v>
      </c>
    </row>
    <row r="409" spans="1:7" ht="12.75">
      <c r="A409" s="35"/>
      <c r="B409" s="35"/>
      <c r="C409" s="35"/>
      <c r="D409" s="38" t="s">
        <v>320</v>
      </c>
      <c r="E409" s="53"/>
      <c r="F409" s="72"/>
      <c r="G409" s="96"/>
    </row>
    <row r="410" spans="1:7" ht="12.75">
      <c r="A410" s="41"/>
      <c r="B410" s="41"/>
      <c r="C410" s="41"/>
      <c r="D410" s="38" t="s">
        <v>321</v>
      </c>
      <c r="E410" s="54"/>
      <c r="F410" s="72"/>
      <c r="G410" s="96"/>
    </row>
    <row r="411" spans="1:7" ht="12.75">
      <c r="A411" s="41"/>
      <c r="B411" s="41"/>
      <c r="C411" s="41"/>
      <c r="D411" s="38" t="s">
        <v>81</v>
      </c>
      <c r="E411" s="66">
        <v>18000</v>
      </c>
      <c r="F411" s="72">
        <f>SUM(F412)</f>
        <v>9172.3</v>
      </c>
      <c r="G411" s="96">
        <f aca="true" t="shared" si="17" ref="G411:G418">F411/E411</f>
        <v>0.5095722222222222</v>
      </c>
    </row>
    <row r="412" spans="1:7" ht="12.75">
      <c r="A412" s="35"/>
      <c r="B412" s="35"/>
      <c r="C412" s="43">
        <v>4130</v>
      </c>
      <c r="D412" s="38" t="s">
        <v>126</v>
      </c>
      <c r="E412" s="66">
        <v>18000</v>
      </c>
      <c r="F412" s="72">
        <v>9172.3</v>
      </c>
      <c r="G412" s="96">
        <f t="shared" si="17"/>
        <v>0.5095722222222222</v>
      </c>
    </row>
    <row r="413" spans="1:7" ht="12.75">
      <c r="A413" s="35"/>
      <c r="B413" s="40">
        <v>85214</v>
      </c>
      <c r="C413" s="35"/>
      <c r="D413" s="38" t="s">
        <v>291</v>
      </c>
      <c r="E413" s="66">
        <v>721600</v>
      </c>
      <c r="F413" s="72">
        <f>SUM(F414)</f>
        <v>472114.98000000004</v>
      </c>
      <c r="G413" s="96">
        <f t="shared" si="17"/>
        <v>0.6542613359201774</v>
      </c>
    </row>
    <row r="414" spans="1:7" ht="12.75">
      <c r="A414" s="35"/>
      <c r="B414" s="35"/>
      <c r="C414" s="35"/>
      <c r="D414" s="38" t="s">
        <v>81</v>
      </c>
      <c r="E414" s="66">
        <v>721600</v>
      </c>
      <c r="F414" s="72">
        <f>SUM(F415:F418)</f>
        <v>472114.98000000004</v>
      </c>
      <c r="G414" s="96">
        <f t="shared" si="17"/>
        <v>0.6542613359201774</v>
      </c>
    </row>
    <row r="415" spans="1:7" ht="12.75">
      <c r="A415" s="35"/>
      <c r="B415" s="35"/>
      <c r="C415" s="43">
        <v>3110</v>
      </c>
      <c r="D415" s="38" t="s">
        <v>125</v>
      </c>
      <c r="E415" s="66">
        <v>649224.51</v>
      </c>
      <c r="F415" s="72">
        <v>455955.39</v>
      </c>
      <c r="G415" s="96">
        <f t="shared" si="17"/>
        <v>0.702307727106606</v>
      </c>
    </row>
    <row r="416" spans="1:7" ht="12.75">
      <c r="A416" s="35"/>
      <c r="B416" s="35"/>
      <c r="C416" s="43">
        <v>3118</v>
      </c>
      <c r="D416" s="38" t="s">
        <v>125</v>
      </c>
      <c r="E416" s="66">
        <v>23269.170000000002</v>
      </c>
      <c r="F416" s="72">
        <v>0</v>
      </c>
      <c r="G416" s="96">
        <f t="shared" si="17"/>
        <v>0</v>
      </c>
    </row>
    <row r="417" spans="1:7" ht="12.75">
      <c r="A417" s="35"/>
      <c r="B417" s="35"/>
      <c r="C417" s="43">
        <v>3119</v>
      </c>
      <c r="D417" s="38" t="s">
        <v>125</v>
      </c>
      <c r="E417" s="66">
        <v>4106.32</v>
      </c>
      <c r="F417" s="72">
        <v>0</v>
      </c>
      <c r="G417" s="96">
        <f t="shared" si="17"/>
        <v>0</v>
      </c>
    </row>
    <row r="418" spans="1:7" ht="12.75">
      <c r="A418" s="35"/>
      <c r="B418" s="35"/>
      <c r="C418" s="43">
        <v>4330</v>
      </c>
      <c r="D418" s="38" t="s">
        <v>247</v>
      </c>
      <c r="E418" s="66">
        <v>45000</v>
      </c>
      <c r="F418" s="72">
        <v>16159.59</v>
      </c>
      <c r="G418" s="96">
        <f t="shared" si="17"/>
        <v>0.359102</v>
      </c>
    </row>
    <row r="419" spans="1:7" ht="12.75">
      <c r="A419" s="35"/>
      <c r="B419" s="35"/>
      <c r="C419" s="35"/>
      <c r="D419" s="38" t="s">
        <v>248</v>
      </c>
      <c r="E419" s="53"/>
      <c r="F419" s="72"/>
      <c r="G419" s="96"/>
    </row>
    <row r="420" spans="1:7" ht="12.75">
      <c r="A420" s="35"/>
      <c r="B420" s="40">
        <v>85215</v>
      </c>
      <c r="C420" s="35"/>
      <c r="D420" s="38" t="s">
        <v>127</v>
      </c>
      <c r="E420" s="66">
        <v>178000</v>
      </c>
      <c r="F420" s="72">
        <f>SUM(F421)</f>
        <v>64319.91</v>
      </c>
      <c r="G420" s="96">
        <f aca="true" t="shared" si="18" ref="G420:G458">F420/E420</f>
        <v>0.36134780898876406</v>
      </c>
    </row>
    <row r="421" spans="1:7" ht="12.75">
      <c r="A421" s="35"/>
      <c r="B421" s="35"/>
      <c r="C421" s="35"/>
      <c r="D421" s="38" t="s">
        <v>81</v>
      </c>
      <c r="E421" s="66">
        <v>178000</v>
      </c>
      <c r="F421" s="72">
        <f>SUM(F422)</f>
        <v>64319.91</v>
      </c>
      <c r="G421" s="96">
        <f t="shared" si="18"/>
        <v>0.36134780898876406</v>
      </c>
    </row>
    <row r="422" spans="1:7" ht="12.75">
      <c r="A422" s="35"/>
      <c r="B422" s="35"/>
      <c r="C422" s="43">
        <v>3110</v>
      </c>
      <c r="D422" s="38" t="s">
        <v>125</v>
      </c>
      <c r="E422" s="66">
        <v>178000</v>
      </c>
      <c r="F422" s="72">
        <v>64319.91</v>
      </c>
      <c r="G422" s="96">
        <f t="shared" si="18"/>
        <v>0.36134780898876406</v>
      </c>
    </row>
    <row r="423" spans="1:7" ht="12.75">
      <c r="A423" s="35"/>
      <c r="B423" s="40">
        <v>85219</v>
      </c>
      <c r="C423" s="35"/>
      <c r="D423" s="38" t="s">
        <v>58</v>
      </c>
      <c r="E423" s="66">
        <v>902771.51</v>
      </c>
      <c r="F423" s="72">
        <f>SUM(F424)</f>
        <v>389479.82</v>
      </c>
      <c r="G423" s="96">
        <f t="shared" si="18"/>
        <v>0.4314267959120686</v>
      </c>
    </row>
    <row r="424" spans="1:7" ht="12.75">
      <c r="A424" s="35"/>
      <c r="B424" s="35"/>
      <c r="C424" s="35"/>
      <c r="D424" s="38" t="s">
        <v>81</v>
      </c>
      <c r="E424" s="66">
        <v>902771.51</v>
      </c>
      <c r="F424" s="72">
        <f>SUM(F425:F458,F460:F462)</f>
        <v>389479.82</v>
      </c>
      <c r="G424" s="96">
        <f t="shared" si="18"/>
        <v>0.4314267959120686</v>
      </c>
    </row>
    <row r="425" spans="1:7" ht="12.75">
      <c r="A425" s="35"/>
      <c r="B425" s="35"/>
      <c r="C425" s="43">
        <v>3020</v>
      </c>
      <c r="D425" s="38" t="s">
        <v>190</v>
      </c>
      <c r="E425" s="66">
        <v>3750</v>
      </c>
      <c r="F425" s="72">
        <v>0</v>
      </c>
      <c r="G425" s="96">
        <f t="shared" si="18"/>
        <v>0</v>
      </c>
    </row>
    <row r="426" spans="1:7" ht="12.75">
      <c r="A426" s="35"/>
      <c r="B426" s="35"/>
      <c r="C426" s="43">
        <v>4010</v>
      </c>
      <c r="D426" s="38" t="s">
        <v>100</v>
      </c>
      <c r="E426" s="66">
        <v>483250</v>
      </c>
      <c r="F426" s="72">
        <v>237123.34</v>
      </c>
      <c r="G426" s="96">
        <f t="shared" si="18"/>
        <v>0.4906846145887222</v>
      </c>
    </row>
    <row r="427" spans="1:7" ht="12.75">
      <c r="A427" s="35"/>
      <c r="B427" s="35"/>
      <c r="C427" s="43">
        <v>4018</v>
      </c>
      <c r="D427" s="38" t="s">
        <v>100</v>
      </c>
      <c r="E427" s="66">
        <v>53286.28</v>
      </c>
      <c r="F427" s="72">
        <v>19603</v>
      </c>
      <c r="G427" s="96">
        <f t="shared" si="18"/>
        <v>0.3678808128471344</v>
      </c>
    </row>
    <row r="428" spans="1:7" ht="12.75">
      <c r="A428" s="35"/>
      <c r="B428" s="35"/>
      <c r="C428" s="43">
        <v>4019</v>
      </c>
      <c r="D428" s="38" t="s">
        <v>100</v>
      </c>
      <c r="E428" s="66">
        <v>9403.460000000001</v>
      </c>
      <c r="F428" s="72">
        <v>3459.36</v>
      </c>
      <c r="G428" s="96">
        <f t="shared" si="18"/>
        <v>0.3678816095352136</v>
      </c>
    </row>
    <row r="429" spans="1:7" ht="12.75">
      <c r="A429" s="35"/>
      <c r="B429" s="35"/>
      <c r="C429" s="43">
        <v>4040</v>
      </c>
      <c r="D429" s="38" t="s">
        <v>105</v>
      </c>
      <c r="E429" s="66">
        <v>36459</v>
      </c>
      <c r="F429" s="72">
        <v>36458.82</v>
      </c>
      <c r="G429" s="96">
        <f t="shared" si="18"/>
        <v>0.9999950629474204</v>
      </c>
    </row>
    <row r="430" spans="1:7" ht="12.75">
      <c r="A430" s="35"/>
      <c r="B430" s="35"/>
      <c r="C430" s="43">
        <v>4110</v>
      </c>
      <c r="D430" s="38" t="s">
        <v>101</v>
      </c>
      <c r="E430" s="66">
        <v>77982</v>
      </c>
      <c r="F430" s="72">
        <v>40719.46</v>
      </c>
      <c r="G430" s="96">
        <f t="shared" si="18"/>
        <v>0.5221648585571029</v>
      </c>
    </row>
    <row r="431" spans="1:7" ht="12.75">
      <c r="A431" s="35"/>
      <c r="B431" s="35"/>
      <c r="C431" s="43">
        <v>4118</v>
      </c>
      <c r="D431" s="38" t="s">
        <v>101</v>
      </c>
      <c r="E431" s="66">
        <v>8147.05</v>
      </c>
      <c r="F431" s="72">
        <v>2997.3</v>
      </c>
      <c r="G431" s="96">
        <f t="shared" si="18"/>
        <v>0.36790003743686367</v>
      </c>
    </row>
    <row r="432" spans="1:7" ht="12.75">
      <c r="A432" s="35"/>
      <c r="B432" s="35"/>
      <c r="C432" s="43">
        <v>4119</v>
      </c>
      <c r="D432" s="38" t="s">
        <v>101</v>
      </c>
      <c r="E432" s="66">
        <v>1437.71</v>
      </c>
      <c r="F432" s="72">
        <v>528.94</v>
      </c>
      <c r="G432" s="96">
        <f t="shared" si="18"/>
        <v>0.3679045148187048</v>
      </c>
    </row>
    <row r="433" spans="1:7" ht="12.75">
      <c r="A433" s="35"/>
      <c r="B433" s="35"/>
      <c r="C433" s="43">
        <v>4120</v>
      </c>
      <c r="D433" s="38" t="s">
        <v>102</v>
      </c>
      <c r="E433" s="66">
        <v>12369</v>
      </c>
      <c r="F433" s="72">
        <v>6386.78</v>
      </c>
      <c r="G433" s="96">
        <f t="shared" si="18"/>
        <v>0.516353787695044</v>
      </c>
    </row>
    <row r="434" spans="1:7" ht="12.75">
      <c r="A434" s="35"/>
      <c r="B434" s="35"/>
      <c r="C434" s="43">
        <v>4128</v>
      </c>
      <c r="D434" s="38" t="s">
        <v>102</v>
      </c>
      <c r="E434" s="66">
        <v>1305.18</v>
      </c>
      <c r="F434" s="72">
        <v>480.27</v>
      </c>
      <c r="G434" s="96">
        <f t="shared" si="18"/>
        <v>0.36797223371488985</v>
      </c>
    </row>
    <row r="435" spans="1:7" ht="12.75">
      <c r="A435" s="35"/>
      <c r="B435" s="35"/>
      <c r="C435" s="43">
        <v>4129</v>
      </c>
      <c r="D435" s="38" t="s">
        <v>102</v>
      </c>
      <c r="E435" s="66">
        <v>230.32</v>
      </c>
      <c r="F435" s="72">
        <v>84.75</v>
      </c>
      <c r="G435" s="96">
        <f t="shared" si="18"/>
        <v>0.36796630774574507</v>
      </c>
    </row>
    <row r="436" spans="1:7" ht="12.75">
      <c r="A436" s="35"/>
      <c r="B436" s="35"/>
      <c r="C436" s="43">
        <v>4170</v>
      </c>
      <c r="D436" s="38" t="s">
        <v>107</v>
      </c>
      <c r="E436" s="66">
        <v>2500</v>
      </c>
      <c r="F436" s="72">
        <v>1535</v>
      </c>
      <c r="G436" s="96">
        <f t="shared" si="18"/>
        <v>0.614</v>
      </c>
    </row>
    <row r="437" spans="1:7" ht="12.75">
      <c r="A437" s="35"/>
      <c r="B437" s="35"/>
      <c r="C437" s="43">
        <v>4178</v>
      </c>
      <c r="D437" s="38" t="s">
        <v>107</v>
      </c>
      <c r="E437" s="66">
        <v>36184.5</v>
      </c>
      <c r="F437" s="72">
        <v>297.51</v>
      </c>
      <c r="G437" s="96">
        <f t="shared" si="18"/>
        <v>0.008222028769224392</v>
      </c>
    </row>
    <row r="438" spans="1:7" ht="12.75">
      <c r="A438" s="35"/>
      <c r="B438" s="35"/>
      <c r="C438" s="43">
        <v>4179</v>
      </c>
      <c r="D438" s="38" t="s">
        <v>107</v>
      </c>
      <c r="E438" s="66">
        <v>6385.5</v>
      </c>
      <c r="F438" s="72">
        <v>52.49</v>
      </c>
      <c r="G438" s="96">
        <f t="shared" si="18"/>
        <v>0.008220186359721243</v>
      </c>
    </row>
    <row r="439" spans="1:7" ht="12.75">
      <c r="A439" s="35"/>
      <c r="B439" s="35"/>
      <c r="C439" s="43">
        <v>4210</v>
      </c>
      <c r="D439" s="38" t="s">
        <v>86</v>
      </c>
      <c r="E439" s="66">
        <v>7200</v>
      </c>
      <c r="F439" s="72">
        <v>4355.65</v>
      </c>
      <c r="G439" s="96">
        <f t="shared" si="18"/>
        <v>0.6049513888888889</v>
      </c>
    </row>
    <row r="440" spans="1:7" ht="12.75">
      <c r="A440" s="35"/>
      <c r="B440" s="35"/>
      <c r="C440" s="43">
        <v>4218</v>
      </c>
      <c r="D440" s="38" t="s">
        <v>86</v>
      </c>
      <c r="E440" s="66">
        <v>11198.93</v>
      </c>
      <c r="F440" s="72">
        <v>7218.47</v>
      </c>
      <c r="G440" s="96">
        <f t="shared" si="18"/>
        <v>0.6445678292479728</v>
      </c>
    </row>
    <row r="441" spans="1:7" ht="12.75">
      <c r="A441" s="35"/>
      <c r="B441" s="35"/>
      <c r="C441" s="43">
        <v>4219</v>
      </c>
      <c r="D441" s="38" t="s">
        <v>86</v>
      </c>
      <c r="E441" s="66">
        <v>1976.28</v>
      </c>
      <c r="F441" s="72">
        <v>1273.85</v>
      </c>
      <c r="G441" s="96">
        <f t="shared" si="18"/>
        <v>0.6445695954014613</v>
      </c>
    </row>
    <row r="442" spans="1:7" ht="12.75">
      <c r="A442" s="35"/>
      <c r="B442" s="35"/>
      <c r="C442" s="43">
        <v>4260</v>
      </c>
      <c r="D442" s="38" t="s">
        <v>92</v>
      </c>
      <c r="E442" s="66">
        <v>8700</v>
      </c>
      <c r="F442" s="72">
        <v>3038.41</v>
      </c>
      <c r="G442" s="96">
        <f t="shared" si="18"/>
        <v>0.34924252873563216</v>
      </c>
    </row>
    <row r="443" spans="1:7" ht="12.75">
      <c r="A443" s="35"/>
      <c r="B443" s="35"/>
      <c r="C443" s="43">
        <v>4270</v>
      </c>
      <c r="D443" s="38" t="s">
        <v>91</v>
      </c>
      <c r="E443" s="66">
        <v>1000</v>
      </c>
      <c r="F443" s="72">
        <v>169.09</v>
      </c>
      <c r="G443" s="96">
        <f t="shared" si="18"/>
        <v>0.16909</v>
      </c>
    </row>
    <row r="444" spans="1:7" ht="12.75">
      <c r="A444" s="35"/>
      <c r="B444" s="35"/>
      <c r="C444" s="43">
        <v>4280</v>
      </c>
      <c r="D444" s="38" t="s">
        <v>108</v>
      </c>
      <c r="E444" s="66">
        <v>650</v>
      </c>
      <c r="F444" s="72">
        <v>80</v>
      </c>
      <c r="G444" s="96">
        <f t="shared" si="18"/>
        <v>0.12307692307692308</v>
      </c>
    </row>
    <row r="445" spans="1:7" ht="12.75">
      <c r="A445" s="35"/>
      <c r="B445" s="35"/>
      <c r="C445" s="43">
        <v>4300</v>
      </c>
      <c r="D445" s="38" t="s">
        <v>83</v>
      </c>
      <c r="E445" s="66">
        <v>5093</v>
      </c>
      <c r="F445" s="72">
        <v>4016.92</v>
      </c>
      <c r="G445" s="96">
        <f t="shared" si="18"/>
        <v>0.7887139210681328</v>
      </c>
    </row>
    <row r="446" spans="1:7" ht="12.75">
      <c r="A446" s="35"/>
      <c r="B446" s="35"/>
      <c r="C446" s="43">
        <v>4308</v>
      </c>
      <c r="D446" s="38" t="s">
        <v>83</v>
      </c>
      <c r="E446" s="66">
        <v>85083.56</v>
      </c>
      <c r="F446" s="72">
        <v>0</v>
      </c>
      <c r="G446" s="96">
        <f t="shared" si="18"/>
        <v>0</v>
      </c>
    </row>
    <row r="447" spans="1:7" ht="12.75">
      <c r="A447" s="35"/>
      <c r="B447" s="35"/>
      <c r="C447" s="43">
        <v>4309</v>
      </c>
      <c r="D447" s="38" t="s">
        <v>83</v>
      </c>
      <c r="E447" s="66">
        <v>15014.74</v>
      </c>
      <c r="F447" s="72">
        <v>0</v>
      </c>
      <c r="G447" s="96">
        <f t="shared" si="18"/>
        <v>0</v>
      </c>
    </row>
    <row r="448" spans="1:7" ht="12.75">
      <c r="A448" s="35"/>
      <c r="B448" s="35"/>
      <c r="C448" s="43">
        <v>4350</v>
      </c>
      <c r="D448" s="38" t="s">
        <v>188</v>
      </c>
      <c r="E448" s="66">
        <v>1650</v>
      </c>
      <c r="F448" s="72">
        <v>796.99</v>
      </c>
      <c r="G448" s="96">
        <f t="shared" si="18"/>
        <v>0.4830242424242424</v>
      </c>
    </row>
    <row r="449" spans="1:7" ht="12.75">
      <c r="A449" s="35"/>
      <c r="B449" s="35"/>
      <c r="C449" s="43">
        <v>4368</v>
      </c>
      <c r="D449" s="38" t="s">
        <v>109</v>
      </c>
      <c r="E449" s="66">
        <v>629</v>
      </c>
      <c r="F449" s="72">
        <v>185.3</v>
      </c>
      <c r="G449" s="96">
        <f t="shared" si="18"/>
        <v>0.29459459459459464</v>
      </c>
    </row>
    <row r="450" spans="1:7" ht="12.75">
      <c r="A450" s="35"/>
      <c r="B450" s="35"/>
      <c r="C450" s="43">
        <v>4369</v>
      </c>
      <c r="D450" s="38" t="s">
        <v>109</v>
      </c>
      <c r="E450" s="66">
        <v>111</v>
      </c>
      <c r="F450" s="72">
        <v>32.7</v>
      </c>
      <c r="G450" s="96">
        <f t="shared" si="18"/>
        <v>0.29459459459459464</v>
      </c>
    </row>
    <row r="451" spans="1:7" ht="12.75">
      <c r="A451" s="35"/>
      <c r="B451" s="35"/>
      <c r="C451" s="43">
        <v>4370</v>
      </c>
      <c r="D451" s="38" t="s">
        <v>187</v>
      </c>
      <c r="E451" s="66">
        <v>2500</v>
      </c>
      <c r="F451" s="72">
        <v>1533.18</v>
      </c>
      <c r="G451" s="96">
        <f t="shared" si="18"/>
        <v>0.613272</v>
      </c>
    </row>
    <row r="452" spans="1:7" ht="12.75">
      <c r="A452" s="35"/>
      <c r="B452" s="35"/>
      <c r="C452" s="43">
        <v>4410</v>
      </c>
      <c r="D452" s="38" t="s">
        <v>93</v>
      </c>
      <c r="E452" s="66">
        <v>2500</v>
      </c>
      <c r="F452" s="72">
        <v>1349.84</v>
      </c>
      <c r="G452" s="96">
        <f t="shared" si="18"/>
        <v>0.539936</v>
      </c>
    </row>
    <row r="453" spans="1:7" ht="12.75">
      <c r="A453" s="35"/>
      <c r="B453" s="35"/>
      <c r="C453" s="43">
        <v>4418</v>
      </c>
      <c r="D453" s="38" t="s">
        <v>93</v>
      </c>
      <c r="E453" s="66">
        <v>1912.5</v>
      </c>
      <c r="F453" s="72">
        <v>0</v>
      </c>
      <c r="G453" s="96">
        <f t="shared" si="18"/>
        <v>0</v>
      </c>
    </row>
    <row r="454" spans="1:7" ht="12.75">
      <c r="A454" s="35"/>
      <c r="B454" s="35"/>
      <c r="C454" s="43">
        <v>4419</v>
      </c>
      <c r="D454" s="38" t="s">
        <v>93</v>
      </c>
      <c r="E454" s="66">
        <v>337.5</v>
      </c>
      <c r="F454" s="72">
        <v>0</v>
      </c>
      <c r="G454" s="96">
        <f t="shared" si="18"/>
        <v>0</v>
      </c>
    </row>
    <row r="455" spans="1:7" ht="12.75">
      <c r="A455" s="35"/>
      <c r="B455" s="35"/>
      <c r="C455" s="43">
        <v>4430</v>
      </c>
      <c r="D455" s="38" t="s">
        <v>94</v>
      </c>
      <c r="E455" s="66">
        <v>1250</v>
      </c>
      <c r="F455" s="72">
        <v>0</v>
      </c>
      <c r="G455" s="96">
        <f t="shared" si="18"/>
        <v>0</v>
      </c>
    </row>
    <row r="456" spans="1:7" ht="12.75">
      <c r="A456" s="35"/>
      <c r="B456" s="35"/>
      <c r="C456" s="43">
        <v>4440</v>
      </c>
      <c r="D456" s="38" t="s">
        <v>111</v>
      </c>
      <c r="E456" s="66">
        <v>19400</v>
      </c>
      <c r="F456" s="72">
        <v>13350</v>
      </c>
      <c r="G456" s="96">
        <f t="shared" si="18"/>
        <v>0.6881443298969072</v>
      </c>
    </row>
    <row r="457" spans="1:7" ht="12.75">
      <c r="A457" s="35"/>
      <c r="B457" s="35"/>
      <c r="C457" s="43">
        <v>4700</v>
      </c>
      <c r="D457" s="38" t="s">
        <v>194</v>
      </c>
      <c r="E457" s="66">
        <v>820</v>
      </c>
      <c r="F457" s="72">
        <v>0</v>
      </c>
      <c r="G457" s="96">
        <f t="shared" si="18"/>
        <v>0</v>
      </c>
    </row>
    <row r="458" spans="1:7" ht="12.75">
      <c r="A458" s="35"/>
      <c r="B458" s="35"/>
      <c r="C458" s="43">
        <v>4740</v>
      </c>
      <c r="D458" s="38" t="s">
        <v>236</v>
      </c>
      <c r="E458" s="66">
        <v>1000</v>
      </c>
      <c r="F458" s="72">
        <v>25.13</v>
      </c>
      <c r="G458" s="96">
        <f t="shared" si="18"/>
        <v>0.02513</v>
      </c>
    </row>
    <row r="459" spans="1:7" ht="12.75">
      <c r="A459" s="35"/>
      <c r="B459" s="35"/>
      <c r="C459" s="35"/>
      <c r="D459" s="38" t="s">
        <v>237</v>
      </c>
      <c r="E459" s="53"/>
      <c r="F459" s="72"/>
      <c r="G459" s="96"/>
    </row>
    <row r="460" spans="1:7" ht="12.75">
      <c r="A460" s="35"/>
      <c r="B460" s="35"/>
      <c r="C460" s="43">
        <v>4750</v>
      </c>
      <c r="D460" s="38" t="s">
        <v>195</v>
      </c>
      <c r="E460" s="66">
        <v>1355</v>
      </c>
      <c r="F460" s="72">
        <v>1537.27</v>
      </c>
      <c r="G460" s="96">
        <f aca="true" t="shared" si="19" ref="G460:G465">F460/E460</f>
        <v>1.1345166051660516</v>
      </c>
    </row>
    <row r="461" spans="1:7" ht="12.75">
      <c r="A461" s="35"/>
      <c r="B461" s="35"/>
      <c r="C461" s="43">
        <v>4758</v>
      </c>
      <c r="D461" s="38" t="s">
        <v>195</v>
      </c>
      <c r="E461" s="66">
        <v>595</v>
      </c>
      <c r="F461" s="72">
        <v>671.5</v>
      </c>
      <c r="G461" s="96">
        <f t="shared" si="19"/>
        <v>1.1285714285714286</v>
      </c>
    </row>
    <row r="462" spans="1:7" ht="12.75">
      <c r="A462" s="35"/>
      <c r="B462" s="35"/>
      <c r="C462" s="43">
        <v>4759</v>
      </c>
      <c r="D462" s="38" t="s">
        <v>195</v>
      </c>
      <c r="E462" s="66">
        <v>105</v>
      </c>
      <c r="F462" s="72">
        <v>118.5</v>
      </c>
      <c r="G462" s="96">
        <f t="shared" si="19"/>
        <v>1.1285714285714286</v>
      </c>
    </row>
    <row r="463" spans="1:7" ht="12.75">
      <c r="A463" s="35"/>
      <c r="B463" s="40">
        <v>85228</v>
      </c>
      <c r="C463" s="35"/>
      <c r="D463" s="38" t="s">
        <v>59</v>
      </c>
      <c r="E463" s="66">
        <v>22572</v>
      </c>
      <c r="F463" s="72">
        <f>SUM(F464)</f>
        <v>10000</v>
      </c>
      <c r="G463" s="96">
        <f t="shared" si="19"/>
        <v>0.4430267588162325</v>
      </c>
    </row>
    <row r="464" spans="1:7" ht="12.75">
      <c r="A464" s="35"/>
      <c r="B464" s="35"/>
      <c r="C464" s="35"/>
      <c r="D464" s="38" t="s">
        <v>81</v>
      </c>
      <c r="E464" s="66">
        <v>22572</v>
      </c>
      <c r="F464" s="72">
        <f>SUM(F465,F468:F470)</f>
        <v>10000</v>
      </c>
      <c r="G464" s="96">
        <f t="shared" si="19"/>
        <v>0.4430267588162325</v>
      </c>
    </row>
    <row r="465" spans="1:7" ht="12.75">
      <c r="A465" s="35"/>
      <c r="B465" s="35"/>
      <c r="C465" s="43">
        <v>2830</v>
      </c>
      <c r="D465" s="38" t="s">
        <v>243</v>
      </c>
      <c r="E465" s="66">
        <v>20000</v>
      </c>
      <c r="F465" s="72">
        <v>10000</v>
      </c>
      <c r="G465" s="96">
        <f t="shared" si="19"/>
        <v>0.5</v>
      </c>
    </row>
    <row r="466" spans="1:7" ht="12.75">
      <c r="A466" s="35"/>
      <c r="B466" s="35"/>
      <c r="C466" s="35"/>
      <c r="D466" s="38" t="s">
        <v>249</v>
      </c>
      <c r="E466" s="53"/>
      <c r="F466" s="72"/>
      <c r="G466" s="96"/>
    </row>
    <row r="467" spans="1:7" ht="12.75">
      <c r="A467" s="41"/>
      <c r="B467" s="41"/>
      <c r="C467" s="41"/>
      <c r="D467" s="38" t="s">
        <v>250</v>
      </c>
      <c r="E467" s="54"/>
      <c r="F467" s="72"/>
      <c r="G467" s="96"/>
    </row>
    <row r="468" spans="1:7" ht="12.75">
      <c r="A468" s="35"/>
      <c r="B468" s="35"/>
      <c r="C468" s="43">
        <v>4110</v>
      </c>
      <c r="D468" s="38" t="s">
        <v>101</v>
      </c>
      <c r="E468" s="66">
        <v>318</v>
      </c>
      <c r="F468" s="72">
        <v>0</v>
      </c>
      <c r="G468" s="96">
        <f aca="true" t="shared" si="20" ref="G468:G525">F468/E468</f>
        <v>0</v>
      </c>
    </row>
    <row r="469" spans="1:7" ht="12.75">
      <c r="A469" s="35"/>
      <c r="B469" s="35"/>
      <c r="C469" s="43">
        <v>4120</v>
      </c>
      <c r="D469" s="38" t="s">
        <v>102</v>
      </c>
      <c r="E469" s="66">
        <v>54</v>
      </c>
      <c r="F469" s="72">
        <v>0</v>
      </c>
      <c r="G469" s="96">
        <f t="shared" si="20"/>
        <v>0</v>
      </c>
    </row>
    <row r="470" spans="1:7" ht="12.75">
      <c r="A470" s="35"/>
      <c r="B470" s="35"/>
      <c r="C470" s="43">
        <v>4170</v>
      </c>
      <c r="D470" s="38" t="s">
        <v>107</v>
      </c>
      <c r="E470" s="66">
        <v>2200</v>
      </c>
      <c r="F470" s="72">
        <v>0</v>
      </c>
      <c r="G470" s="96">
        <f t="shared" si="20"/>
        <v>0</v>
      </c>
    </row>
    <row r="471" spans="1:7" ht="12.75">
      <c r="A471" s="35"/>
      <c r="B471" s="35">
        <v>85278</v>
      </c>
      <c r="C471" s="43"/>
      <c r="D471" s="38" t="s">
        <v>344</v>
      </c>
      <c r="E471" s="66">
        <v>0</v>
      </c>
      <c r="F471" s="72">
        <v>0</v>
      </c>
      <c r="G471" s="96" t="s">
        <v>180</v>
      </c>
    </row>
    <row r="472" spans="1:7" ht="12.75">
      <c r="A472" s="35"/>
      <c r="B472" s="35"/>
      <c r="C472" s="43"/>
      <c r="D472" s="38" t="s">
        <v>81</v>
      </c>
      <c r="E472" s="66">
        <v>0</v>
      </c>
      <c r="F472" s="72">
        <v>0</v>
      </c>
      <c r="G472" s="96" t="s">
        <v>180</v>
      </c>
    </row>
    <row r="473" spans="1:7" ht="12.75">
      <c r="A473" s="35"/>
      <c r="B473" s="35"/>
      <c r="C473" s="43">
        <v>4210</v>
      </c>
      <c r="D473" s="38" t="s">
        <v>86</v>
      </c>
      <c r="E473" s="66">
        <v>0</v>
      </c>
      <c r="F473" s="72">
        <v>0</v>
      </c>
      <c r="G473" s="96" t="s">
        <v>180</v>
      </c>
    </row>
    <row r="474" spans="1:7" ht="12.75">
      <c r="A474" s="35"/>
      <c r="B474" s="40">
        <v>85295</v>
      </c>
      <c r="C474" s="35"/>
      <c r="D474" s="38" t="s">
        <v>36</v>
      </c>
      <c r="E474" s="66">
        <v>118718</v>
      </c>
      <c r="F474" s="72">
        <f>SUM(F475)</f>
        <v>67333.42</v>
      </c>
      <c r="G474" s="96">
        <f t="shared" si="20"/>
        <v>0.56717111137317</v>
      </c>
    </row>
    <row r="475" spans="1:7" ht="12.75">
      <c r="A475" s="35"/>
      <c r="B475" s="35"/>
      <c r="C475" s="35"/>
      <c r="D475" s="38" t="s">
        <v>81</v>
      </c>
      <c r="E475" s="66">
        <v>118718</v>
      </c>
      <c r="F475" s="72">
        <f>SUM(F476:F477)</f>
        <v>67333.42</v>
      </c>
      <c r="G475" s="96">
        <f t="shared" si="20"/>
        <v>0.56717111137317</v>
      </c>
    </row>
    <row r="476" spans="1:7" ht="12.75">
      <c r="A476" s="35"/>
      <c r="B476" s="35"/>
      <c r="C476" s="43">
        <v>3110</v>
      </c>
      <c r="D476" s="38" t="s">
        <v>125</v>
      </c>
      <c r="E476" s="66">
        <v>102000</v>
      </c>
      <c r="F476" s="72">
        <v>67333.42</v>
      </c>
      <c r="G476" s="96">
        <f t="shared" si="20"/>
        <v>0.6601315686274509</v>
      </c>
    </row>
    <row r="477" spans="1:7" ht="12.75">
      <c r="A477" s="35"/>
      <c r="B477" s="35"/>
      <c r="C477" s="43">
        <v>4210</v>
      </c>
      <c r="D477" s="38" t="s">
        <v>86</v>
      </c>
      <c r="E477" s="66">
        <v>16718</v>
      </c>
      <c r="F477" s="72">
        <v>0</v>
      </c>
      <c r="G477" s="96">
        <f t="shared" si="20"/>
        <v>0</v>
      </c>
    </row>
    <row r="478" spans="1:7" ht="12.75">
      <c r="A478" s="39">
        <v>853</v>
      </c>
      <c r="B478" s="35"/>
      <c r="C478" s="35"/>
      <c r="D478" s="36" t="s">
        <v>200</v>
      </c>
      <c r="E478" s="65">
        <v>22220</v>
      </c>
      <c r="F478" s="73">
        <f>SUM(F479)</f>
        <v>13421.2</v>
      </c>
      <c r="G478" s="95">
        <f t="shared" si="20"/>
        <v>0.6040144014401441</v>
      </c>
    </row>
    <row r="479" spans="1:7" ht="12.75">
      <c r="A479" s="35"/>
      <c r="B479" s="40">
        <v>85395</v>
      </c>
      <c r="C479" s="35"/>
      <c r="D479" s="38" t="s">
        <v>36</v>
      </c>
      <c r="E479" s="66">
        <v>22220</v>
      </c>
      <c r="F479" s="72">
        <f>SUM(F480)</f>
        <v>13421.2</v>
      </c>
      <c r="G479" s="96">
        <f t="shared" si="20"/>
        <v>0.6040144014401441</v>
      </c>
    </row>
    <row r="480" spans="1:7" ht="12.75">
      <c r="A480" s="35"/>
      <c r="B480" s="35"/>
      <c r="C480" s="35"/>
      <c r="D480" s="38" t="s">
        <v>81</v>
      </c>
      <c r="E480" s="66">
        <v>22220</v>
      </c>
      <c r="F480" s="72">
        <f>SUM(F481)</f>
        <v>13421.2</v>
      </c>
      <c r="G480" s="96">
        <f t="shared" si="20"/>
        <v>0.6040144014401441</v>
      </c>
    </row>
    <row r="481" spans="1:7" ht="12.75">
      <c r="A481" s="35"/>
      <c r="B481" s="35"/>
      <c r="C481" s="43">
        <v>3110</v>
      </c>
      <c r="D481" s="38" t="s">
        <v>125</v>
      </c>
      <c r="E481" s="66">
        <v>22220</v>
      </c>
      <c r="F481" s="72">
        <v>13421.2</v>
      </c>
      <c r="G481" s="96">
        <f t="shared" si="20"/>
        <v>0.6040144014401441</v>
      </c>
    </row>
    <row r="482" spans="1:7" ht="12.75">
      <c r="A482" s="39">
        <v>854</v>
      </c>
      <c r="B482" s="35"/>
      <c r="C482" s="35"/>
      <c r="D482" s="36" t="s">
        <v>128</v>
      </c>
      <c r="E482" s="65">
        <v>274038</v>
      </c>
      <c r="F482" s="73">
        <f>SUM(F483)</f>
        <v>115808.4</v>
      </c>
      <c r="G482" s="95">
        <f t="shared" si="20"/>
        <v>0.42259978543121757</v>
      </c>
    </row>
    <row r="483" spans="1:7" ht="12.75">
      <c r="A483" s="35"/>
      <c r="B483" s="40">
        <v>85415</v>
      </c>
      <c r="C483" s="35"/>
      <c r="D483" s="38" t="s">
        <v>129</v>
      </c>
      <c r="E483" s="66">
        <v>274038</v>
      </c>
      <c r="F483" s="72">
        <f>SUM(F484)</f>
        <v>115808.4</v>
      </c>
      <c r="G483" s="96">
        <f t="shared" si="20"/>
        <v>0.42259978543121757</v>
      </c>
    </row>
    <row r="484" spans="1:7" ht="12.75">
      <c r="A484" s="35"/>
      <c r="B484" s="35"/>
      <c r="C484" s="35"/>
      <c r="D484" s="38" t="s">
        <v>81</v>
      </c>
      <c r="E484" s="66">
        <v>274038</v>
      </c>
      <c r="F484" s="72">
        <f>SUM(F485:F487)</f>
        <v>115808.4</v>
      </c>
      <c r="G484" s="96">
        <f t="shared" si="20"/>
        <v>0.42259978543121757</v>
      </c>
    </row>
    <row r="485" spans="1:7" ht="12.75">
      <c r="A485" s="35"/>
      <c r="B485" s="35"/>
      <c r="C485" s="43">
        <v>3240</v>
      </c>
      <c r="D485" s="38" t="s">
        <v>342</v>
      </c>
      <c r="E485" s="66">
        <v>212263</v>
      </c>
      <c r="F485" s="72">
        <v>102238.4</v>
      </c>
      <c r="G485" s="96">
        <f t="shared" si="20"/>
        <v>0.48165907388475615</v>
      </c>
    </row>
    <row r="486" spans="1:7" ht="12.75">
      <c r="A486" s="35"/>
      <c r="B486" s="35"/>
      <c r="C486" s="43">
        <v>3250</v>
      </c>
      <c r="D486" s="38" t="s">
        <v>130</v>
      </c>
      <c r="E486" s="66">
        <v>15000</v>
      </c>
      <c r="F486" s="72">
        <v>13570</v>
      </c>
      <c r="G486" s="96">
        <f t="shared" si="20"/>
        <v>0.9046666666666666</v>
      </c>
    </row>
    <row r="487" spans="1:7" ht="12.75">
      <c r="A487" s="35"/>
      <c r="B487" s="35"/>
      <c r="C487" s="43">
        <v>3260</v>
      </c>
      <c r="D487" s="38" t="s">
        <v>343</v>
      </c>
      <c r="E487" s="66">
        <v>46775</v>
      </c>
      <c r="F487" s="72">
        <v>0</v>
      </c>
      <c r="G487" s="96">
        <f t="shared" si="20"/>
        <v>0</v>
      </c>
    </row>
    <row r="488" spans="1:7" ht="12.75">
      <c r="A488" s="39">
        <v>900</v>
      </c>
      <c r="B488" s="35"/>
      <c r="C488" s="35"/>
      <c r="D488" s="36" t="s">
        <v>60</v>
      </c>
      <c r="E488" s="73">
        <f>SUM(E489,E496,E499,E502,E506,E509,E516)</f>
        <v>7038580</v>
      </c>
      <c r="F488" s="73">
        <f>SUM(F489,F496,F499,F502,F506,F509,F516)</f>
        <v>676905.46</v>
      </c>
      <c r="G488" s="95">
        <f t="shared" si="20"/>
        <v>0.09617074182576599</v>
      </c>
    </row>
    <row r="489" spans="1:7" ht="12.75">
      <c r="A489" s="35"/>
      <c r="B489" s="40">
        <v>90001</v>
      </c>
      <c r="C489" s="35"/>
      <c r="D489" s="38" t="s">
        <v>131</v>
      </c>
      <c r="E489" s="66">
        <f>SUM(E490,E493)</f>
        <v>6101929</v>
      </c>
      <c r="F489" s="66">
        <f>SUM(F490,F493)</f>
        <v>83938.48</v>
      </c>
      <c r="G489" s="96">
        <f t="shared" si="20"/>
        <v>0.013756056486399628</v>
      </c>
    </row>
    <row r="490" spans="1:7" ht="12.75">
      <c r="A490" s="35"/>
      <c r="B490" s="35"/>
      <c r="C490" s="35"/>
      <c r="D490" s="38" t="s">
        <v>81</v>
      </c>
      <c r="E490" s="66">
        <f>SUM(E491:E492)</f>
        <v>84952</v>
      </c>
      <c r="F490" s="72">
        <f>SUM(F491:F492)</f>
        <v>83671.39</v>
      </c>
      <c r="G490" s="96">
        <f t="shared" si="20"/>
        <v>0.984925487334024</v>
      </c>
    </row>
    <row r="491" spans="1:7" ht="12.75">
      <c r="A491" s="35"/>
      <c r="B491" s="35"/>
      <c r="C491" s="35">
        <v>2510</v>
      </c>
      <c r="D491" s="38" t="s">
        <v>358</v>
      </c>
      <c r="E491" s="66">
        <v>79952</v>
      </c>
      <c r="F491" s="72">
        <v>79952</v>
      </c>
      <c r="G491" s="96">
        <f t="shared" si="20"/>
        <v>1</v>
      </c>
    </row>
    <row r="492" spans="1:7" ht="12.75">
      <c r="A492" s="35"/>
      <c r="B492" s="35"/>
      <c r="C492" s="43">
        <v>4300</v>
      </c>
      <c r="D492" s="38" t="s">
        <v>83</v>
      </c>
      <c r="E492" s="66">
        <v>5000</v>
      </c>
      <c r="F492" s="72">
        <v>3719.39</v>
      </c>
      <c r="G492" s="96">
        <f t="shared" si="20"/>
        <v>0.7438779999999999</v>
      </c>
    </row>
    <row r="493" spans="1:7" ht="12.75">
      <c r="A493" s="35"/>
      <c r="B493" s="35"/>
      <c r="C493" s="35"/>
      <c r="D493" s="38" t="s">
        <v>89</v>
      </c>
      <c r="E493" s="66">
        <v>6016977</v>
      </c>
      <c r="F493" s="72">
        <f>SUM(F494:F495)</f>
        <v>267.09</v>
      </c>
      <c r="G493" s="96">
        <f t="shared" si="20"/>
        <v>4.438940019215629E-05</v>
      </c>
    </row>
    <row r="494" spans="1:7" ht="12.75">
      <c r="A494" s="35"/>
      <c r="B494" s="35"/>
      <c r="C494" s="43">
        <v>6058</v>
      </c>
      <c r="D494" s="38" t="s">
        <v>90</v>
      </c>
      <c r="E494" s="66">
        <v>3039174</v>
      </c>
      <c r="F494" s="72">
        <v>0</v>
      </c>
      <c r="G494" s="96">
        <f t="shared" si="20"/>
        <v>0</v>
      </c>
    </row>
    <row r="495" spans="1:7" ht="12.75">
      <c r="A495" s="35"/>
      <c r="B495" s="35"/>
      <c r="C495" s="43">
        <v>6059</v>
      </c>
      <c r="D495" s="38" t="s">
        <v>90</v>
      </c>
      <c r="E495" s="66">
        <v>2977803</v>
      </c>
      <c r="F495" s="72">
        <v>267.09</v>
      </c>
      <c r="G495" s="96">
        <f t="shared" si="20"/>
        <v>8.969364326652904E-05</v>
      </c>
    </row>
    <row r="496" spans="1:7" ht="12.75">
      <c r="A496" s="35"/>
      <c r="B496" s="40">
        <v>90002</v>
      </c>
      <c r="C496" s="35"/>
      <c r="D496" s="38" t="s">
        <v>133</v>
      </c>
      <c r="E496" s="66">
        <v>69000</v>
      </c>
      <c r="F496" s="72">
        <f>SUM(F497)</f>
        <v>31347.06</v>
      </c>
      <c r="G496" s="96">
        <f t="shared" si="20"/>
        <v>0.45430521739130436</v>
      </c>
    </row>
    <row r="497" spans="1:7" ht="12.75">
      <c r="A497" s="35"/>
      <c r="B497" s="35"/>
      <c r="C497" s="35"/>
      <c r="D497" s="38" t="s">
        <v>81</v>
      </c>
      <c r="E497" s="66">
        <v>69000</v>
      </c>
      <c r="F497" s="72">
        <f>SUM(F498)</f>
        <v>31347.06</v>
      </c>
      <c r="G497" s="96">
        <f t="shared" si="20"/>
        <v>0.45430521739130436</v>
      </c>
    </row>
    <row r="498" spans="1:7" ht="12.75">
      <c r="A498" s="35"/>
      <c r="B498" s="35"/>
      <c r="C498" s="43">
        <v>4300</v>
      </c>
      <c r="D498" s="38" t="s">
        <v>83</v>
      </c>
      <c r="E498" s="66">
        <v>69000</v>
      </c>
      <c r="F498" s="72">
        <v>31347.06</v>
      </c>
      <c r="G498" s="96">
        <f t="shared" si="20"/>
        <v>0.45430521739130436</v>
      </c>
    </row>
    <row r="499" spans="1:7" ht="12.75">
      <c r="A499" s="35"/>
      <c r="B499" s="40">
        <v>90003</v>
      </c>
      <c r="C499" s="35"/>
      <c r="D499" s="38" t="s">
        <v>134</v>
      </c>
      <c r="E499" s="66">
        <v>280000</v>
      </c>
      <c r="F499" s="72">
        <f>SUM(F500)</f>
        <v>194366.2</v>
      </c>
      <c r="G499" s="96">
        <f t="shared" si="20"/>
        <v>0.694165</v>
      </c>
    </row>
    <row r="500" spans="1:7" ht="12.75">
      <c r="A500" s="35"/>
      <c r="B500" s="35"/>
      <c r="C500" s="35"/>
      <c r="D500" s="38" t="s">
        <v>81</v>
      </c>
      <c r="E500" s="66">
        <v>280000</v>
      </c>
      <c r="F500" s="72">
        <f>SUM(F501)</f>
        <v>194366.2</v>
      </c>
      <c r="G500" s="96">
        <f t="shared" si="20"/>
        <v>0.694165</v>
      </c>
    </row>
    <row r="501" spans="1:7" ht="12.75">
      <c r="A501" s="35"/>
      <c r="B501" s="35"/>
      <c r="C501" s="43">
        <v>4300</v>
      </c>
      <c r="D501" s="38" t="s">
        <v>83</v>
      </c>
      <c r="E501" s="66">
        <v>280000</v>
      </c>
      <c r="F501" s="72">
        <v>194366.2</v>
      </c>
      <c r="G501" s="96">
        <f t="shared" si="20"/>
        <v>0.694165</v>
      </c>
    </row>
    <row r="502" spans="1:7" ht="12.75">
      <c r="A502" s="35"/>
      <c r="B502" s="40">
        <v>90004</v>
      </c>
      <c r="C502" s="35"/>
      <c r="D502" s="38" t="s">
        <v>135</v>
      </c>
      <c r="E502" s="66">
        <v>72000</v>
      </c>
      <c r="F502" s="72">
        <f>SUM(F503)</f>
        <v>18763.05</v>
      </c>
      <c r="G502" s="96">
        <f t="shared" si="20"/>
        <v>0.26059791666666665</v>
      </c>
    </row>
    <row r="503" spans="1:7" ht="12.75">
      <c r="A503" s="35"/>
      <c r="B503" s="35"/>
      <c r="C503" s="35"/>
      <c r="D503" s="38" t="s">
        <v>81</v>
      </c>
      <c r="E503" s="66">
        <v>72000</v>
      </c>
      <c r="F503" s="72">
        <f>SUM(F504:F505)</f>
        <v>18763.05</v>
      </c>
      <c r="G503" s="96">
        <f t="shared" si="20"/>
        <v>0.26059791666666665</v>
      </c>
    </row>
    <row r="504" spans="1:7" ht="12.75">
      <c r="A504" s="35"/>
      <c r="B504" s="35"/>
      <c r="C504" s="43">
        <v>4210</v>
      </c>
      <c r="D504" s="38" t="s">
        <v>86</v>
      </c>
      <c r="E504" s="66">
        <v>2000</v>
      </c>
      <c r="F504" s="72">
        <v>0</v>
      </c>
      <c r="G504" s="96">
        <f t="shared" si="20"/>
        <v>0</v>
      </c>
    </row>
    <row r="505" spans="1:7" ht="12.75">
      <c r="A505" s="35"/>
      <c r="B505" s="35"/>
      <c r="C505" s="43">
        <v>4300</v>
      </c>
      <c r="D505" s="38" t="s">
        <v>83</v>
      </c>
      <c r="E505" s="66">
        <v>70000</v>
      </c>
      <c r="F505" s="72">
        <v>18763.05</v>
      </c>
      <c r="G505" s="96">
        <f t="shared" si="20"/>
        <v>0.26804357142857144</v>
      </c>
    </row>
    <row r="506" spans="1:7" ht="12.75">
      <c r="A506" s="35"/>
      <c r="B506" s="40">
        <v>90013</v>
      </c>
      <c r="C506" s="35"/>
      <c r="D506" s="38" t="s">
        <v>136</v>
      </c>
      <c r="E506" s="66">
        <v>13500</v>
      </c>
      <c r="F506" s="72">
        <f>SUM(F507)</f>
        <v>5541.19</v>
      </c>
      <c r="G506" s="96">
        <f t="shared" si="20"/>
        <v>0.4104585185185185</v>
      </c>
    </row>
    <row r="507" spans="1:7" ht="12.75">
      <c r="A507" s="35"/>
      <c r="B507" s="35"/>
      <c r="C507" s="35"/>
      <c r="D507" s="38" t="s">
        <v>81</v>
      </c>
      <c r="E507" s="66">
        <v>13500</v>
      </c>
      <c r="F507" s="72">
        <f>SUM(F508)</f>
        <v>5541.19</v>
      </c>
      <c r="G507" s="96">
        <f t="shared" si="20"/>
        <v>0.4104585185185185</v>
      </c>
    </row>
    <row r="508" spans="1:7" ht="12.75">
      <c r="A508" s="35"/>
      <c r="B508" s="35"/>
      <c r="C508" s="43">
        <v>4300</v>
      </c>
      <c r="D508" s="38" t="s">
        <v>83</v>
      </c>
      <c r="E508" s="66">
        <v>13500</v>
      </c>
      <c r="F508" s="72">
        <v>5541.19</v>
      </c>
      <c r="G508" s="96">
        <f t="shared" si="20"/>
        <v>0.4104585185185185</v>
      </c>
    </row>
    <row r="509" spans="1:7" ht="12.75">
      <c r="A509" s="35"/>
      <c r="B509" s="40">
        <v>90015</v>
      </c>
      <c r="C509" s="35"/>
      <c r="D509" s="38" t="s">
        <v>137</v>
      </c>
      <c r="E509" s="66">
        <v>498651</v>
      </c>
      <c r="F509" s="72">
        <f>SUM(F510,F514)</f>
        <v>341670.48</v>
      </c>
      <c r="G509" s="96">
        <f t="shared" si="20"/>
        <v>0.6851896015449683</v>
      </c>
    </row>
    <row r="510" spans="1:7" ht="12.75">
      <c r="A510" s="35"/>
      <c r="B510" s="35"/>
      <c r="C510" s="35"/>
      <c r="D510" s="38" t="s">
        <v>81</v>
      </c>
      <c r="E510" s="66">
        <v>425250</v>
      </c>
      <c r="F510" s="72">
        <f>SUM(F511:F513)</f>
        <v>299580.48</v>
      </c>
      <c r="G510" s="96">
        <f t="shared" si="20"/>
        <v>0.7044808465608465</v>
      </c>
    </row>
    <row r="511" spans="1:7" ht="12.75">
      <c r="A511" s="35"/>
      <c r="B511" s="35"/>
      <c r="C511" s="43">
        <v>4260</v>
      </c>
      <c r="D511" s="38" t="s">
        <v>92</v>
      </c>
      <c r="E511" s="66">
        <v>263021</v>
      </c>
      <c r="F511" s="72">
        <v>203831.94</v>
      </c>
      <c r="G511" s="96">
        <f t="shared" si="20"/>
        <v>0.7749645085373411</v>
      </c>
    </row>
    <row r="512" spans="1:7" ht="12.75">
      <c r="A512" s="35"/>
      <c r="B512" s="35"/>
      <c r="C512" s="43">
        <v>4270</v>
      </c>
      <c r="D512" s="38" t="s">
        <v>91</v>
      </c>
      <c r="E512" s="66">
        <v>145700</v>
      </c>
      <c r="F512" s="72">
        <v>95748.54</v>
      </c>
      <c r="G512" s="96">
        <f t="shared" si="20"/>
        <v>0.6571622512010981</v>
      </c>
    </row>
    <row r="513" spans="1:7" ht="12.75">
      <c r="A513" s="35"/>
      <c r="B513" s="35"/>
      <c r="C513" s="43">
        <v>4300</v>
      </c>
      <c r="D513" s="38" t="s">
        <v>83</v>
      </c>
      <c r="E513" s="66">
        <v>16529</v>
      </c>
      <c r="F513" s="72">
        <v>0</v>
      </c>
      <c r="G513" s="96">
        <f t="shared" si="20"/>
        <v>0</v>
      </c>
    </row>
    <row r="514" spans="1:7" ht="12.75">
      <c r="A514" s="35"/>
      <c r="B514" s="35"/>
      <c r="C514" s="35"/>
      <c r="D514" s="38" t="s">
        <v>89</v>
      </c>
      <c r="E514" s="66">
        <v>73401</v>
      </c>
      <c r="F514" s="72">
        <v>42090</v>
      </c>
      <c r="G514" s="96">
        <f t="shared" si="20"/>
        <v>0.573425430171251</v>
      </c>
    </row>
    <row r="515" spans="1:7" ht="12.75">
      <c r="A515" s="35"/>
      <c r="B515" s="35"/>
      <c r="C515" s="43">
        <v>6050</v>
      </c>
      <c r="D515" s="38" t="s">
        <v>90</v>
      </c>
      <c r="E515" s="66">
        <v>73401</v>
      </c>
      <c r="F515" s="72">
        <v>42090</v>
      </c>
      <c r="G515" s="96">
        <f t="shared" si="20"/>
        <v>0.573425430171251</v>
      </c>
    </row>
    <row r="516" spans="1:7" ht="12.75">
      <c r="A516" s="35"/>
      <c r="B516" s="40">
        <v>90095</v>
      </c>
      <c r="C516" s="35"/>
      <c r="D516" s="38" t="s">
        <v>36</v>
      </c>
      <c r="E516" s="66">
        <v>3500</v>
      </c>
      <c r="F516" s="72">
        <f>SUM(F517)</f>
        <v>1279</v>
      </c>
      <c r="G516" s="96">
        <f t="shared" si="20"/>
        <v>0.36542857142857144</v>
      </c>
    </row>
    <row r="517" spans="1:7" ht="12.75">
      <c r="A517" s="35"/>
      <c r="B517" s="35"/>
      <c r="C517" s="35"/>
      <c r="D517" s="38" t="s">
        <v>81</v>
      </c>
      <c r="E517" s="66">
        <v>3500</v>
      </c>
      <c r="F517" s="72">
        <f>SUM(F518)</f>
        <v>1279</v>
      </c>
      <c r="G517" s="96">
        <f t="shared" si="20"/>
        <v>0.36542857142857144</v>
      </c>
    </row>
    <row r="518" spans="1:7" ht="12.75">
      <c r="A518" s="35"/>
      <c r="B518" s="35"/>
      <c r="C518" s="43">
        <v>4520</v>
      </c>
      <c r="D518" s="38" t="s">
        <v>95</v>
      </c>
      <c r="E518" s="66">
        <v>3500</v>
      </c>
      <c r="F518" s="72">
        <v>1279</v>
      </c>
      <c r="G518" s="96">
        <f t="shared" si="20"/>
        <v>0.36542857142857144</v>
      </c>
    </row>
    <row r="519" spans="1:7" ht="12.75">
      <c r="A519" s="39">
        <v>921</v>
      </c>
      <c r="B519" s="35"/>
      <c r="C519" s="35"/>
      <c r="D519" s="36" t="s">
        <v>138</v>
      </c>
      <c r="E519" s="65">
        <v>1978793</v>
      </c>
      <c r="F519" s="73">
        <f>SUM(F520,F523,F531,F538,F541,F550)</f>
        <v>652684.83</v>
      </c>
      <c r="G519" s="95">
        <f t="shared" si="20"/>
        <v>0.32983987208363885</v>
      </c>
    </row>
    <row r="520" spans="1:7" ht="12.75">
      <c r="A520" s="35"/>
      <c r="B520" s="40">
        <v>92103</v>
      </c>
      <c r="C520" s="35"/>
      <c r="D520" s="38" t="s">
        <v>139</v>
      </c>
      <c r="E520" s="66">
        <v>75786</v>
      </c>
      <c r="F520" s="72">
        <f>SUM(F521)</f>
        <v>21894</v>
      </c>
      <c r="G520" s="96">
        <f t="shared" si="20"/>
        <v>0.28889240756868023</v>
      </c>
    </row>
    <row r="521" spans="1:7" ht="12.75">
      <c r="A521" s="35"/>
      <c r="B521" s="35"/>
      <c r="C521" s="35"/>
      <c r="D521" s="38" t="s">
        <v>81</v>
      </c>
      <c r="E521" s="66">
        <v>75786</v>
      </c>
      <c r="F521" s="72">
        <f>SUM(F522)</f>
        <v>21894</v>
      </c>
      <c r="G521" s="96">
        <f t="shared" si="20"/>
        <v>0.28889240756868023</v>
      </c>
    </row>
    <row r="522" spans="1:7" ht="12.75">
      <c r="A522" s="35"/>
      <c r="B522" s="35"/>
      <c r="C522" s="43">
        <v>2480</v>
      </c>
      <c r="D522" s="38" t="s">
        <v>140</v>
      </c>
      <c r="E522" s="66">
        <v>75786</v>
      </c>
      <c r="F522" s="72">
        <v>21894</v>
      </c>
      <c r="G522" s="96">
        <f t="shared" si="20"/>
        <v>0.28889240756868023</v>
      </c>
    </row>
    <row r="523" spans="1:7" ht="12.75">
      <c r="A523" s="35"/>
      <c r="B523" s="40">
        <v>92105</v>
      </c>
      <c r="C523" s="35"/>
      <c r="D523" s="38" t="s">
        <v>141</v>
      </c>
      <c r="E523" s="66">
        <v>311740</v>
      </c>
      <c r="F523" s="72">
        <f>SUM(F524,F529)</f>
        <v>22648.72</v>
      </c>
      <c r="G523" s="96">
        <f t="shared" si="20"/>
        <v>0.07265259511131071</v>
      </c>
    </row>
    <row r="524" spans="1:7" ht="12.75">
      <c r="A524" s="35"/>
      <c r="B524" s="35"/>
      <c r="C524" s="35"/>
      <c r="D524" s="38" t="s">
        <v>81</v>
      </c>
      <c r="E524" s="66">
        <v>55000</v>
      </c>
      <c r="F524" s="72">
        <f>SUM(F525,F527:F528)</f>
        <v>22648.72</v>
      </c>
      <c r="G524" s="96">
        <f t="shared" si="20"/>
        <v>0.4117949090909091</v>
      </c>
    </row>
    <row r="525" spans="1:7" ht="12.75">
      <c r="A525" s="35"/>
      <c r="B525" s="35"/>
      <c r="C525" s="43">
        <v>2820</v>
      </c>
      <c r="D525" s="38" t="s">
        <v>243</v>
      </c>
      <c r="E525" s="66">
        <v>25000</v>
      </c>
      <c r="F525" s="72">
        <v>17500</v>
      </c>
      <c r="G525" s="96">
        <f t="shared" si="20"/>
        <v>0.7</v>
      </c>
    </row>
    <row r="526" spans="1:7" ht="12.75">
      <c r="A526" s="35"/>
      <c r="B526" s="35"/>
      <c r="C526" s="35"/>
      <c r="D526" s="38" t="s">
        <v>244</v>
      </c>
      <c r="E526" s="53"/>
      <c r="F526" s="72"/>
      <c r="G526" s="96"/>
    </row>
    <row r="527" spans="1:7" ht="12.75">
      <c r="A527" s="35"/>
      <c r="B527" s="35"/>
      <c r="C527" s="43">
        <v>4210</v>
      </c>
      <c r="D527" s="38" t="s">
        <v>86</v>
      </c>
      <c r="E527" s="66">
        <v>15948</v>
      </c>
      <c r="F527" s="72">
        <v>4428.72</v>
      </c>
      <c r="G527" s="96">
        <f aca="true" t="shared" si="21" ref="G527:G535">F527/E527</f>
        <v>0.2776975169300226</v>
      </c>
    </row>
    <row r="528" spans="1:7" ht="12.75">
      <c r="A528" s="35"/>
      <c r="B528" s="35"/>
      <c r="C528" s="43">
        <v>4300</v>
      </c>
      <c r="D528" s="38" t="s">
        <v>83</v>
      </c>
      <c r="E528" s="66">
        <v>14052</v>
      </c>
      <c r="F528" s="72">
        <v>720</v>
      </c>
      <c r="G528" s="96">
        <f t="shared" si="21"/>
        <v>0.05123825789923143</v>
      </c>
    </row>
    <row r="529" spans="1:7" ht="12.75">
      <c r="A529" s="35"/>
      <c r="B529" s="35"/>
      <c r="C529" s="35"/>
      <c r="D529" s="38" t="s">
        <v>89</v>
      </c>
      <c r="E529" s="66">
        <v>256740</v>
      </c>
      <c r="F529" s="72">
        <v>0</v>
      </c>
      <c r="G529" s="96">
        <f t="shared" si="21"/>
        <v>0</v>
      </c>
    </row>
    <row r="530" spans="1:7" ht="12.75">
      <c r="A530" s="35"/>
      <c r="B530" s="35"/>
      <c r="C530" s="43">
        <v>6050</v>
      </c>
      <c r="D530" s="38" t="s">
        <v>90</v>
      </c>
      <c r="E530" s="66">
        <v>256740</v>
      </c>
      <c r="F530" s="72">
        <v>0</v>
      </c>
      <c r="G530" s="96">
        <f t="shared" si="21"/>
        <v>0</v>
      </c>
    </row>
    <row r="531" spans="1:7" ht="12.75">
      <c r="A531" s="35"/>
      <c r="B531" s="40">
        <v>92109</v>
      </c>
      <c r="C531" s="35"/>
      <c r="D531" s="38" t="s">
        <v>142</v>
      </c>
      <c r="E531" s="66">
        <v>646158</v>
      </c>
      <c r="F531" s="72">
        <f>SUM(F532,F534)</f>
        <v>397874</v>
      </c>
      <c r="G531" s="96">
        <f t="shared" si="21"/>
        <v>0.6157534225375217</v>
      </c>
    </row>
    <row r="532" spans="1:7" ht="12.75">
      <c r="A532" s="35"/>
      <c r="B532" s="35"/>
      <c r="C532" s="35"/>
      <c r="D532" s="38" t="s">
        <v>81</v>
      </c>
      <c r="E532" s="66">
        <v>632158</v>
      </c>
      <c r="F532" s="72">
        <f>SUM(F533)</f>
        <v>383874</v>
      </c>
      <c r="G532" s="96">
        <f t="shared" si="21"/>
        <v>0.607243758680583</v>
      </c>
    </row>
    <row r="533" spans="1:7" ht="12.75">
      <c r="A533" s="35"/>
      <c r="B533" s="35"/>
      <c r="C533" s="43">
        <v>2480</v>
      </c>
      <c r="D533" s="38" t="s">
        <v>140</v>
      </c>
      <c r="E533" s="66">
        <v>632158</v>
      </c>
      <c r="F533" s="72">
        <v>383874</v>
      </c>
      <c r="G533" s="96">
        <f t="shared" si="21"/>
        <v>0.607243758680583</v>
      </c>
    </row>
    <row r="534" spans="1:7" ht="12.75">
      <c r="A534" s="35"/>
      <c r="B534" s="35"/>
      <c r="C534" s="35"/>
      <c r="D534" s="38" t="s">
        <v>89</v>
      </c>
      <c r="E534" s="66">
        <v>14000</v>
      </c>
      <c r="F534" s="72">
        <v>14000</v>
      </c>
      <c r="G534" s="96">
        <f t="shared" si="21"/>
        <v>1</v>
      </c>
    </row>
    <row r="535" spans="1:7" ht="12.75">
      <c r="A535" s="35"/>
      <c r="B535" s="35"/>
      <c r="C535" s="43">
        <v>6220</v>
      </c>
      <c r="D535" s="38" t="s">
        <v>284</v>
      </c>
      <c r="E535" s="66">
        <v>14000</v>
      </c>
      <c r="F535" s="72">
        <v>14000</v>
      </c>
      <c r="G535" s="96">
        <f t="shared" si="21"/>
        <v>1</v>
      </c>
    </row>
    <row r="536" spans="1:7" ht="12.75">
      <c r="A536" s="35"/>
      <c r="B536" s="35"/>
      <c r="C536" s="35"/>
      <c r="D536" s="38" t="s">
        <v>285</v>
      </c>
      <c r="E536" s="53"/>
      <c r="F536" s="72"/>
      <c r="G536" s="96"/>
    </row>
    <row r="537" spans="1:7" ht="12.75">
      <c r="A537" s="41"/>
      <c r="B537" s="41"/>
      <c r="C537" s="41"/>
      <c r="D537" s="38" t="s">
        <v>250</v>
      </c>
      <c r="E537" s="54"/>
      <c r="F537" s="72"/>
      <c r="G537" s="96"/>
    </row>
    <row r="538" spans="1:7" ht="12.75">
      <c r="A538" s="35"/>
      <c r="B538" s="40">
        <v>92116</v>
      </c>
      <c r="C538" s="35"/>
      <c r="D538" s="38" t="s">
        <v>143</v>
      </c>
      <c r="E538" s="66">
        <v>364241</v>
      </c>
      <c r="F538" s="72">
        <f>SUM(F539)</f>
        <v>182366</v>
      </c>
      <c r="G538" s="96">
        <f aca="true" t="shared" si="22" ref="G538:G543">F538/E538</f>
        <v>0.5006740042993513</v>
      </c>
    </row>
    <row r="539" spans="1:7" ht="12.75">
      <c r="A539" s="35"/>
      <c r="B539" s="35"/>
      <c r="C539" s="35"/>
      <c r="D539" s="38" t="s">
        <v>81</v>
      </c>
      <c r="E539" s="66">
        <v>364241</v>
      </c>
      <c r="F539" s="72">
        <f>SUM(F540)</f>
        <v>182366</v>
      </c>
      <c r="G539" s="96">
        <f t="shared" si="22"/>
        <v>0.5006740042993513</v>
      </c>
    </row>
    <row r="540" spans="1:7" ht="12.75">
      <c r="A540" s="35"/>
      <c r="B540" s="35"/>
      <c r="C540" s="43">
        <v>2480</v>
      </c>
      <c r="D540" s="38" t="s">
        <v>140</v>
      </c>
      <c r="E540" s="66">
        <v>364241</v>
      </c>
      <c r="F540" s="72">
        <v>182366</v>
      </c>
      <c r="G540" s="96">
        <f t="shared" si="22"/>
        <v>0.5006740042993513</v>
      </c>
    </row>
    <row r="541" spans="1:7" ht="12.75">
      <c r="A541" s="35"/>
      <c r="B541" s="40">
        <v>92120</v>
      </c>
      <c r="C541" s="35"/>
      <c r="D541" s="38" t="s">
        <v>181</v>
      </c>
      <c r="E541" s="66">
        <v>459248</v>
      </c>
      <c r="F541" s="72">
        <f>SUM(F542,F548)</f>
        <v>21989.989999999998</v>
      </c>
      <c r="G541" s="96">
        <f t="shared" si="22"/>
        <v>0.047882603734801236</v>
      </c>
    </row>
    <row r="542" spans="1:7" ht="12.75">
      <c r="A542" s="35"/>
      <c r="B542" s="35"/>
      <c r="C542" s="35"/>
      <c r="D542" s="38" t="s">
        <v>81</v>
      </c>
      <c r="E542" s="66">
        <v>65750</v>
      </c>
      <c r="F542" s="72">
        <f>SUM(F543,F546:F547)</f>
        <v>9789.99</v>
      </c>
      <c r="G542" s="96">
        <f t="shared" si="22"/>
        <v>0.14889718631178706</v>
      </c>
    </row>
    <row r="543" spans="1:7" ht="12.75">
      <c r="A543" s="35"/>
      <c r="B543" s="35"/>
      <c r="C543" s="43">
        <v>2720</v>
      </c>
      <c r="D543" s="38" t="s">
        <v>255</v>
      </c>
      <c r="E543" s="66">
        <v>45000</v>
      </c>
      <c r="F543" s="72">
        <v>0</v>
      </c>
      <c r="G543" s="96">
        <f t="shared" si="22"/>
        <v>0</v>
      </c>
    </row>
    <row r="544" spans="1:7" ht="12.75">
      <c r="A544" s="35"/>
      <c r="B544" s="35"/>
      <c r="C544" s="35"/>
      <c r="D544" s="38" t="s">
        <v>256</v>
      </c>
      <c r="E544" s="53"/>
      <c r="F544" s="72"/>
      <c r="G544" s="96"/>
    </row>
    <row r="545" spans="1:7" ht="12.75">
      <c r="A545" s="41"/>
      <c r="B545" s="41"/>
      <c r="C545" s="41"/>
      <c r="D545" s="38" t="s">
        <v>257</v>
      </c>
      <c r="E545" s="54"/>
      <c r="F545" s="72"/>
      <c r="G545" s="96"/>
    </row>
    <row r="546" spans="1:7" ht="12.75">
      <c r="A546" s="35"/>
      <c r="B546" s="35"/>
      <c r="C546" s="43">
        <v>4260</v>
      </c>
      <c r="D546" s="38" t="s">
        <v>92</v>
      </c>
      <c r="E546" s="66">
        <v>7750</v>
      </c>
      <c r="F546" s="72">
        <v>3789.99</v>
      </c>
      <c r="G546" s="96">
        <f aca="true" t="shared" si="23" ref="G546:G567">F546/E546</f>
        <v>0.48903096774193544</v>
      </c>
    </row>
    <row r="547" spans="1:7" ht="12.75">
      <c r="A547" s="35"/>
      <c r="B547" s="35"/>
      <c r="C547" s="43">
        <v>4270</v>
      </c>
      <c r="D547" s="38" t="s">
        <v>91</v>
      </c>
      <c r="E547" s="66">
        <v>13000</v>
      </c>
      <c r="F547" s="72">
        <v>6000</v>
      </c>
      <c r="G547" s="96">
        <f t="shared" si="23"/>
        <v>0.46153846153846156</v>
      </c>
    </row>
    <row r="548" spans="1:7" ht="12.75">
      <c r="A548" s="35"/>
      <c r="B548" s="35"/>
      <c r="C548" s="35"/>
      <c r="D548" s="38" t="s">
        <v>89</v>
      </c>
      <c r="E548" s="66">
        <v>393498</v>
      </c>
      <c r="F548" s="72">
        <v>12200</v>
      </c>
      <c r="G548" s="96">
        <f t="shared" si="23"/>
        <v>0.031003969524622744</v>
      </c>
    </row>
    <row r="549" spans="1:7" ht="12.75">
      <c r="A549" s="35"/>
      <c r="B549" s="35"/>
      <c r="C549" s="43">
        <v>6050</v>
      </c>
      <c r="D549" s="38" t="s">
        <v>90</v>
      </c>
      <c r="E549" s="66">
        <v>393498</v>
      </c>
      <c r="F549" s="72">
        <v>12200</v>
      </c>
      <c r="G549" s="96">
        <f t="shared" si="23"/>
        <v>0.031003969524622744</v>
      </c>
    </row>
    <row r="550" spans="1:7" ht="12.75">
      <c r="A550" s="35"/>
      <c r="B550" s="40">
        <v>92195</v>
      </c>
      <c r="C550" s="35"/>
      <c r="D550" s="38" t="s">
        <v>36</v>
      </c>
      <c r="E550" s="66">
        <v>121620</v>
      </c>
      <c r="F550" s="72">
        <f>SUM(F551,F557)</f>
        <v>5912.12</v>
      </c>
      <c r="G550" s="96">
        <f t="shared" si="23"/>
        <v>0.0486114125966124</v>
      </c>
    </row>
    <row r="551" spans="1:7" ht="12.75">
      <c r="A551" s="35"/>
      <c r="B551" s="35"/>
      <c r="C551" s="35"/>
      <c r="D551" s="38" t="s">
        <v>81</v>
      </c>
      <c r="E551" s="66">
        <v>28620</v>
      </c>
      <c r="F551" s="72">
        <f>SUM(F552:F556)</f>
        <v>5912.12</v>
      </c>
      <c r="G551" s="96">
        <f t="shared" si="23"/>
        <v>0.20657302585604473</v>
      </c>
    </row>
    <row r="552" spans="1:7" ht="12.75">
      <c r="A552" s="35"/>
      <c r="B552" s="35"/>
      <c r="C552" s="43">
        <v>4170</v>
      </c>
      <c r="D552" s="38" t="s">
        <v>107</v>
      </c>
      <c r="E552" s="66">
        <v>1200</v>
      </c>
      <c r="F552" s="72">
        <v>320</v>
      </c>
      <c r="G552" s="96">
        <f t="shared" si="23"/>
        <v>0.26666666666666666</v>
      </c>
    </row>
    <row r="553" spans="1:7" ht="12.75">
      <c r="A553" s="35"/>
      <c r="B553" s="35"/>
      <c r="C553" s="43">
        <v>4210</v>
      </c>
      <c r="D553" s="38" t="s">
        <v>86</v>
      </c>
      <c r="E553" s="66">
        <v>17176</v>
      </c>
      <c r="F553" s="72">
        <v>2176.24</v>
      </c>
      <c r="G553" s="96">
        <f t="shared" si="23"/>
        <v>0.1267023754075454</v>
      </c>
    </row>
    <row r="554" spans="1:7" ht="12.75">
      <c r="A554" s="35"/>
      <c r="B554" s="35"/>
      <c r="C554" s="43">
        <v>4220</v>
      </c>
      <c r="D554" s="38" t="s">
        <v>120</v>
      </c>
      <c r="E554" s="66">
        <v>420</v>
      </c>
      <c r="F554" s="72">
        <v>420.9</v>
      </c>
      <c r="G554" s="96">
        <f t="shared" si="23"/>
        <v>1.002142857142857</v>
      </c>
    </row>
    <row r="555" spans="1:7" ht="12.75">
      <c r="A555" s="35"/>
      <c r="B555" s="35"/>
      <c r="C555" s="43">
        <v>4260</v>
      </c>
      <c r="D555" s="38" t="s">
        <v>92</v>
      </c>
      <c r="E555" s="66">
        <v>4000</v>
      </c>
      <c r="F555" s="72">
        <v>0</v>
      </c>
      <c r="G555" s="96">
        <f t="shared" si="23"/>
        <v>0</v>
      </c>
    </row>
    <row r="556" spans="1:7" ht="12.75">
      <c r="A556" s="35"/>
      <c r="B556" s="35"/>
      <c r="C556" s="43">
        <v>4300</v>
      </c>
      <c r="D556" s="38" t="s">
        <v>83</v>
      </c>
      <c r="E556" s="66">
        <v>5824</v>
      </c>
      <c r="F556" s="72">
        <v>2994.98</v>
      </c>
      <c r="G556" s="96">
        <f t="shared" si="23"/>
        <v>0.5142479395604396</v>
      </c>
    </row>
    <row r="557" spans="1:7" ht="12.75">
      <c r="A557" s="35"/>
      <c r="B557" s="35"/>
      <c r="C557" s="35"/>
      <c r="D557" s="38" t="s">
        <v>89</v>
      </c>
      <c r="E557" s="66">
        <v>93000</v>
      </c>
      <c r="F557" s="72">
        <v>0</v>
      </c>
      <c r="G557" s="96">
        <f t="shared" si="23"/>
        <v>0</v>
      </c>
    </row>
    <row r="558" spans="1:7" ht="12.75">
      <c r="A558" s="35"/>
      <c r="B558" s="35"/>
      <c r="C558" s="43">
        <v>6050</v>
      </c>
      <c r="D558" s="38" t="s">
        <v>90</v>
      </c>
      <c r="E558" s="66">
        <v>93000</v>
      </c>
      <c r="F558" s="72">
        <v>0</v>
      </c>
      <c r="G558" s="96">
        <f t="shared" si="23"/>
        <v>0</v>
      </c>
    </row>
    <row r="559" spans="1:7" ht="12.75">
      <c r="A559" s="39">
        <v>926</v>
      </c>
      <c r="B559" s="35"/>
      <c r="C559" s="35"/>
      <c r="D559" s="36" t="s">
        <v>144</v>
      </c>
      <c r="E559" s="65">
        <v>525271</v>
      </c>
      <c r="F559" s="73">
        <f>SUM(F560,F565)</f>
        <v>308661.15</v>
      </c>
      <c r="G559" s="95">
        <f t="shared" si="23"/>
        <v>0.5876226747716893</v>
      </c>
    </row>
    <row r="560" spans="1:7" ht="12.75">
      <c r="A560" s="35"/>
      <c r="B560" s="40">
        <v>92601</v>
      </c>
      <c r="C560" s="35"/>
      <c r="D560" s="38" t="s">
        <v>145</v>
      </c>
      <c r="E560" s="66">
        <v>139271</v>
      </c>
      <c r="F560" s="72">
        <f>SUM(F561,F563)</f>
        <v>59002</v>
      </c>
      <c r="G560" s="96">
        <f t="shared" si="23"/>
        <v>0.42364885726389556</v>
      </c>
    </row>
    <row r="561" spans="1:7" ht="12.75">
      <c r="A561" s="35"/>
      <c r="B561" s="35"/>
      <c r="C561" s="35"/>
      <c r="D561" s="38" t="s">
        <v>81</v>
      </c>
      <c r="E561" s="66">
        <v>99271</v>
      </c>
      <c r="F561" s="72">
        <f>SUM(F562)</f>
        <v>56806</v>
      </c>
      <c r="G561" s="96">
        <f t="shared" si="23"/>
        <v>0.57223156813168</v>
      </c>
    </row>
    <row r="562" spans="1:7" ht="12.75">
      <c r="A562" s="35"/>
      <c r="B562" s="35"/>
      <c r="C562" s="43">
        <v>2650</v>
      </c>
      <c r="D562" s="38" t="s">
        <v>132</v>
      </c>
      <c r="E562" s="66">
        <v>99271</v>
      </c>
      <c r="F562" s="72">
        <v>56806</v>
      </c>
      <c r="G562" s="96">
        <f t="shared" si="23"/>
        <v>0.57223156813168</v>
      </c>
    </row>
    <row r="563" spans="1:7" ht="12.75">
      <c r="A563" s="35"/>
      <c r="B563" s="35"/>
      <c r="C563" s="35"/>
      <c r="D563" s="38" t="s">
        <v>89</v>
      </c>
      <c r="E563" s="66">
        <v>40000</v>
      </c>
      <c r="F563" s="72">
        <f>SUM(F564)</f>
        <v>2196</v>
      </c>
      <c r="G563" s="96">
        <f t="shared" si="23"/>
        <v>0.0549</v>
      </c>
    </row>
    <row r="564" spans="1:7" ht="12.75">
      <c r="A564" s="35"/>
      <c r="B564" s="35"/>
      <c r="C564" s="43">
        <v>6050</v>
      </c>
      <c r="D564" s="38" t="s">
        <v>90</v>
      </c>
      <c r="E564" s="66">
        <v>40000</v>
      </c>
      <c r="F564" s="72">
        <v>2196</v>
      </c>
      <c r="G564" s="96">
        <f t="shared" si="23"/>
        <v>0.0549</v>
      </c>
    </row>
    <row r="565" spans="1:7" ht="12.75">
      <c r="A565" s="35"/>
      <c r="B565" s="40">
        <v>92605</v>
      </c>
      <c r="C565" s="35"/>
      <c r="D565" s="38" t="s">
        <v>146</v>
      </c>
      <c r="E565" s="66">
        <v>386000</v>
      </c>
      <c r="F565" s="72">
        <f>SUM(F566)</f>
        <v>249659.15</v>
      </c>
      <c r="G565" s="96">
        <f t="shared" si="23"/>
        <v>0.6467853626943005</v>
      </c>
    </row>
    <row r="566" spans="1:7" ht="12.75">
      <c r="A566" s="35"/>
      <c r="B566" s="35"/>
      <c r="C566" s="35"/>
      <c r="D566" s="38" t="s">
        <v>81</v>
      </c>
      <c r="E566" s="66">
        <v>386000</v>
      </c>
      <c r="F566" s="72">
        <f>SUM(F567,F569:F579,F581)</f>
        <v>249659.15</v>
      </c>
      <c r="G566" s="96">
        <f t="shared" si="23"/>
        <v>0.6467853626943005</v>
      </c>
    </row>
    <row r="567" spans="1:7" ht="12.75">
      <c r="A567" s="35"/>
      <c r="B567" s="35"/>
      <c r="C567" s="43">
        <v>2820</v>
      </c>
      <c r="D567" s="38" t="s">
        <v>243</v>
      </c>
      <c r="E567" s="66">
        <v>300000</v>
      </c>
      <c r="F567" s="72">
        <v>217000</v>
      </c>
      <c r="G567" s="96">
        <f t="shared" si="23"/>
        <v>0.7233333333333334</v>
      </c>
    </row>
    <row r="568" spans="1:7" ht="12.75">
      <c r="A568" s="35"/>
      <c r="B568" s="35"/>
      <c r="C568" s="35"/>
      <c r="D568" s="38" t="s">
        <v>244</v>
      </c>
      <c r="E568" s="53"/>
      <c r="F568" s="72"/>
      <c r="G568" s="96"/>
    </row>
    <row r="569" spans="1:7" ht="12.75">
      <c r="A569" s="35"/>
      <c r="B569" s="35"/>
      <c r="C569" s="43">
        <v>4118</v>
      </c>
      <c r="D569" s="38" t="s">
        <v>101</v>
      </c>
      <c r="E569" s="66">
        <v>297</v>
      </c>
      <c r="F569" s="72">
        <v>0</v>
      </c>
      <c r="G569" s="96">
        <f aca="true" t="shared" si="24" ref="G569:G579">F569/E569</f>
        <v>0</v>
      </c>
    </row>
    <row r="570" spans="1:7" ht="12.75">
      <c r="A570" s="35"/>
      <c r="B570" s="35"/>
      <c r="C570" s="43">
        <v>4119</v>
      </c>
      <c r="D570" s="38" t="s">
        <v>101</v>
      </c>
      <c r="E570" s="66">
        <v>53</v>
      </c>
      <c r="F570" s="72">
        <v>0</v>
      </c>
      <c r="G570" s="96">
        <f t="shared" si="24"/>
        <v>0</v>
      </c>
    </row>
    <row r="571" spans="1:7" ht="12.75">
      <c r="A571" s="35"/>
      <c r="B571" s="35"/>
      <c r="C571" s="43">
        <v>4128</v>
      </c>
      <c r="D571" s="38" t="s">
        <v>102</v>
      </c>
      <c r="E571" s="66">
        <v>85</v>
      </c>
      <c r="F571" s="72">
        <v>0</v>
      </c>
      <c r="G571" s="96">
        <f t="shared" si="24"/>
        <v>0</v>
      </c>
    </row>
    <row r="572" spans="1:7" ht="12.75">
      <c r="A572" s="35"/>
      <c r="B572" s="35"/>
      <c r="C572" s="43">
        <v>4129</v>
      </c>
      <c r="D572" s="38" t="s">
        <v>102</v>
      </c>
      <c r="E572" s="66">
        <v>15</v>
      </c>
      <c r="F572" s="72">
        <v>0</v>
      </c>
      <c r="G572" s="96">
        <f t="shared" si="24"/>
        <v>0</v>
      </c>
    </row>
    <row r="573" spans="1:7" ht="12.75">
      <c r="A573" s="35"/>
      <c r="B573" s="35"/>
      <c r="C573" s="43">
        <v>4178</v>
      </c>
      <c r="D573" s="38" t="s">
        <v>107</v>
      </c>
      <c r="E573" s="66">
        <v>15045</v>
      </c>
      <c r="F573" s="72">
        <v>4550.07</v>
      </c>
      <c r="G573" s="96">
        <f t="shared" si="24"/>
        <v>0.3024307078763709</v>
      </c>
    </row>
    <row r="574" spans="1:7" ht="12.75">
      <c r="A574" s="35"/>
      <c r="B574" s="35"/>
      <c r="C574" s="43">
        <v>4179</v>
      </c>
      <c r="D574" s="38" t="s">
        <v>107</v>
      </c>
      <c r="E574" s="66">
        <v>2655</v>
      </c>
      <c r="F574" s="72">
        <v>802.93</v>
      </c>
      <c r="G574" s="96">
        <f t="shared" si="24"/>
        <v>0.30242184557438795</v>
      </c>
    </row>
    <row r="575" spans="1:7" ht="12.75">
      <c r="A575" s="35"/>
      <c r="B575" s="35"/>
      <c r="C575" s="43">
        <v>4218</v>
      </c>
      <c r="D575" s="38" t="s">
        <v>86</v>
      </c>
      <c r="E575" s="66">
        <v>31875</v>
      </c>
      <c r="F575" s="72">
        <v>15113.09</v>
      </c>
      <c r="G575" s="96">
        <f t="shared" si="24"/>
        <v>0.47413615686274513</v>
      </c>
    </row>
    <row r="576" spans="1:7" ht="12.75">
      <c r="A576" s="35"/>
      <c r="B576" s="35"/>
      <c r="C576" s="43">
        <v>4219</v>
      </c>
      <c r="D576" s="38" t="s">
        <v>86</v>
      </c>
      <c r="E576" s="66">
        <v>5625</v>
      </c>
      <c r="F576" s="72">
        <v>2667.08</v>
      </c>
      <c r="G576" s="96">
        <f t="shared" si="24"/>
        <v>0.47414755555555554</v>
      </c>
    </row>
    <row r="577" spans="1:7" ht="12.75">
      <c r="A577" s="35"/>
      <c r="B577" s="35"/>
      <c r="C577" s="43">
        <v>4308</v>
      </c>
      <c r="D577" s="38" t="s">
        <v>83</v>
      </c>
      <c r="E577" s="66">
        <v>25500</v>
      </c>
      <c r="F577" s="72">
        <v>8058.69</v>
      </c>
      <c r="G577" s="96">
        <f t="shared" si="24"/>
        <v>0.3160270588235294</v>
      </c>
    </row>
    <row r="578" spans="1:7" ht="12.75">
      <c r="A578" s="35"/>
      <c r="B578" s="35"/>
      <c r="C578" s="43">
        <v>4309</v>
      </c>
      <c r="D578" s="38" t="s">
        <v>83</v>
      </c>
      <c r="E578" s="66">
        <v>4500</v>
      </c>
      <c r="F578" s="72">
        <v>1422.17</v>
      </c>
      <c r="G578" s="96">
        <f t="shared" si="24"/>
        <v>0.3160377777777778</v>
      </c>
    </row>
    <row r="579" spans="1:7" ht="12.75">
      <c r="A579" s="35"/>
      <c r="B579" s="35"/>
      <c r="C579" s="43">
        <v>4748</v>
      </c>
      <c r="D579" s="38" t="s">
        <v>236</v>
      </c>
      <c r="E579" s="66">
        <v>297</v>
      </c>
      <c r="F579" s="72">
        <v>38.35</v>
      </c>
      <c r="G579" s="96">
        <f t="shared" si="24"/>
        <v>0.12912457912457914</v>
      </c>
    </row>
    <row r="580" spans="1:7" ht="12.75">
      <c r="A580" s="35"/>
      <c r="B580" s="35"/>
      <c r="C580" s="35"/>
      <c r="D580" s="38" t="s">
        <v>237</v>
      </c>
      <c r="E580" s="53"/>
      <c r="F580" s="72"/>
      <c r="G580" s="96"/>
    </row>
    <row r="581" spans="1:7" ht="12.75">
      <c r="A581" s="35"/>
      <c r="B581" s="35"/>
      <c r="C581" s="43">
        <v>4749</v>
      </c>
      <c r="D581" s="38" t="s">
        <v>236</v>
      </c>
      <c r="E581" s="66">
        <v>53</v>
      </c>
      <c r="F581" s="72">
        <v>6.77</v>
      </c>
      <c r="G581" s="96">
        <f>F581/E581</f>
        <v>0.12773584905660376</v>
      </c>
    </row>
    <row r="582" spans="1:7" ht="12.75">
      <c r="A582" s="35"/>
      <c r="B582" s="35"/>
      <c r="C582" s="35"/>
      <c r="D582" s="38" t="s">
        <v>237</v>
      </c>
      <c r="E582" s="53"/>
      <c r="F582" s="72"/>
      <c r="G582" s="96"/>
    </row>
    <row r="583" spans="1:7" ht="12.75">
      <c r="A583" s="41"/>
      <c r="B583" s="41"/>
      <c r="C583" s="41"/>
      <c r="D583" s="42" t="s">
        <v>162</v>
      </c>
      <c r="E583" s="73">
        <f>SUM(E559,E519,E488,E482,E478,E383,E347,E225,E221,E214,E206,E151,E147,E130,E57,E46,E32,E24,E20,E2)</f>
        <v>36125931.51</v>
      </c>
      <c r="F583" s="73">
        <f>SUM(F559,F519,F488,F482,F478,F383,F347,F225,F221,F214,F206,F151,F147,F130,F57,F46,F32,F24,F20,F2)</f>
        <v>14536419.26</v>
      </c>
      <c r="G583" s="95">
        <f>F583/E583</f>
        <v>0.4023818529350913</v>
      </c>
    </row>
  </sheetData>
  <sheetProtection/>
  <printOptions horizontalCentered="1"/>
  <pageMargins left="0.6299212598425197" right="0.5511811023622047" top="1.220472440944882" bottom="0.7086614173228347" header="0.5905511811023623" footer="0.35433070866141736"/>
  <pageSetup firstPageNumber="28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5
 Wykonane wydatki budżetowe wg
paragrafów klasyfikacji z wyodrębnieniem
wydatków bieżących i majatkowych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F1" sqref="F1"/>
    </sheetView>
  </sheetViews>
  <sheetFormatPr defaultColWidth="8.00390625" defaultRowHeight="12.75"/>
  <cols>
    <col min="1" max="1" width="5.140625" style="25" bestFit="1" customWidth="1"/>
    <col min="2" max="2" width="7.7109375" style="25" bestFit="1" customWidth="1"/>
    <col min="3" max="3" width="4.421875" style="25" bestFit="1" customWidth="1"/>
    <col min="4" max="4" width="59.00390625" style="25" bestFit="1" customWidth="1"/>
    <col min="5" max="5" width="14.421875" style="25" bestFit="1" customWidth="1"/>
    <col min="6" max="6" width="13.28125" style="67" bestFit="1" customWidth="1"/>
    <col min="7" max="7" width="9.28125" style="97" bestFit="1" customWidth="1"/>
    <col min="8" max="16384" width="8.00390625" style="25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74" t="s">
        <v>191</v>
      </c>
      <c r="F1" s="75" t="s">
        <v>391</v>
      </c>
      <c r="G1" s="76" t="s">
        <v>293</v>
      </c>
    </row>
    <row r="2" spans="1:7" ht="12.75">
      <c r="A2" s="34">
        <v>10</v>
      </c>
      <c r="B2" s="35"/>
      <c r="C2" s="35"/>
      <c r="D2" s="36" t="s">
        <v>35</v>
      </c>
      <c r="E2" s="65">
        <v>201111</v>
      </c>
      <c r="F2" s="73">
        <f>SUM(F3)</f>
        <v>201108.28</v>
      </c>
      <c r="G2" s="95">
        <f>F2/E2</f>
        <v>0.9999864751306492</v>
      </c>
    </row>
    <row r="3" spans="1:7" ht="12.75">
      <c r="A3" s="35"/>
      <c r="B3" s="37">
        <v>1095</v>
      </c>
      <c r="C3" s="35"/>
      <c r="D3" s="38" t="s">
        <v>36</v>
      </c>
      <c r="E3" s="66">
        <v>201111</v>
      </c>
      <c r="F3" s="72">
        <f>SUM(F4:F7)</f>
        <v>201108.28</v>
      </c>
      <c r="G3" s="96">
        <f aca="true" t="shared" si="0" ref="G3:G13">F3/E3</f>
        <v>0.9999864751306492</v>
      </c>
    </row>
    <row r="4" spans="1:7" ht="12.75">
      <c r="A4" s="35"/>
      <c r="B4" s="35"/>
      <c r="C4" s="43">
        <v>4010</v>
      </c>
      <c r="D4" s="38" t="s">
        <v>100</v>
      </c>
      <c r="E4" s="66">
        <v>3350</v>
      </c>
      <c r="F4" s="72">
        <v>3350</v>
      </c>
      <c r="G4" s="96">
        <f t="shared" si="0"/>
        <v>1</v>
      </c>
    </row>
    <row r="5" spans="1:7" ht="12.75">
      <c r="A5" s="35"/>
      <c r="B5" s="35"/>
      <c r="C5" s="43">
        <v>4110</v>
      </c>
      <c r="D5" s="38" t="s">
        <v>101</v>
      </c>
      <c r="E5" s="66">
        <v>510</v>
      </c>
      <c r="F5" s="72">
        <v>508.86</v>
      </c>
      <c r="G5" s="96">
        <f t="shared" si="0"/>
        <v>0.997764705882353</v>
      </c>
    </row>
    <row r="6" spans="1:7" ht="12.75">
      <c r="A6" s="35"/>
      <c r="B6" s="35"/>
      <c r="C6" s="43">
        <v>4120</v>
      </c>
      <c r="D6" s="38" t="s">
        <v>102</v>
      </c>
      <c r="E6" s="66">
        <v>83</v>
      </c>
      <c r="F6" s="72">
        <v>82.08</v>
      </c>
      <c r="G6" s="96">
        <f t="shared" si="0"/>
        <v>0.9889156626506024</v>
      </c>
    </row>
    <row r="7" spans="1:7" ht="12.75">
      <c r="A7" s="35"/>
      <c r="B7" s="35"/>
      <c r="C7" s="43">
        <v>4430</v>
      </c>
      <c r="D7" s="38" t="s">
        <v>94</v>
      </c>
      <c r="E7" s="66">
        <v>197168</v>
      </c>
      <c r="F7" s="72">
        <v>197167.34</v>
      </c>
      <c r="G7" s="96">
        <f t="shared" si="0"/>
        <v>0.9999966526008277</v>
      </c>
    </row>
    <row r="8" spans="1:7" ht="12.75">
      <c r="A8" s="39">
        <v>750</v>
      </c>
      <c r="B8" s="35"/>
      <c r="C8" s="35"/>
      <c r="D8" s="36" t="s">
        <v>42</v>
      </c>
      <c r="E8" s="65">
        <v>101580</v>
      </c>
      <c r="F8" s="73">
        <f>SUM(F9)</f>
        <v>50790</v>
      </c>
      <c r="G8" s="95">
        <f t="shared" si="0"/>
        <v>0.5</v>
      </c>
    </row>
    <row r="9" spans="1:7" ht="12.75">
      <c r="A9" s="35"/>
      <c r="B9" s="40">
        <v>75011</v>
      </c>
      <c r="C9" s="35"/>
      <c r="D9" s="38" t="s">
        <v>43</v>
      </c>
      <c r="E9" s="66">
        <v>101580</v>
      </c>
      <c r="F9" s="72">
        <f>SUM(F10:F12)</f>
        <v>50790</v>
      </c>
      <c r="G9" s="96">
        <f t="shared" si="0"/>
        <v>0.5</v>
      </c>
    </row>
    <row r="10" spans="1:7" ht="12.75">
      <c r="A10" s="35"/>
      <c r="B10" s="35"/>
      <c r="C10" s="43">
        <v>4010</v>
      </c>
      <c r="D10" s="38" t="s">
        <v>100</v>
      </c>
      <c r="E10" s="66">
        <v>86173</v>
      </c>
      <c r="F10" s="72">
        <v>42058.12</v>
      </c>
      <c r="G10" s="96">
        <f t="shared" si="0"/>
        <v>0.48806609959035896</v>
      </c>
    </row>
    <row r="11" spans="1:7" ht="12.75">
      <c r="A11" s="35"/>
      <c r="B11" s="35"/>
      <c r="C11" s="43">
        <v>4110</v>
      </c>
      <c r="D11" s="38" t="s">
        <v>101</v>
      </c>
      <c r="E11" s="66">
        <v>13296</v>
      </c>
      <c r="F11" s="72">
        <v>7519.14</v>
      </c>
      <c r="G11" s="96">
        <f t="shared" si="0"/>
        <v>0.5655189530685921</v>
      </c>
    </row>
    <row r="12" spans="1:7" ht="12.75">
      <c r="A12" s="35"/>
      <c r="B12" s="35"/>
      <c r="C12" s="43">
        <v>4120</v>
      </c>
      <c r="D12" s="38" t="s">
        <v>102</v>
      </c>
      <c r="E12" s="66">
        <v>2111</v>
      </c>
      <c r="F12" s="72">
        <v>1212.74</v>
      </c>
      <c r="G12" s="96">
        <f t="shared" si="0"/>
        <v>0.5744860255802937</v>
      </c>
    </row>
    <row r="13" spans="1:7" ht="12.75">
      <c r="A13" s="39">
        <v>751</v>
      </c>
      <c r="B13" s="35"/>
      <c r="C13" s="35"/>
      <c r="D13" s="36" t="s">
        <v>289</v>
      </c>
      <c r="E13" s="65">
        <f>SUM(E15,E20)</f>
        <v>34585</v>
      </c>
      <c r="F13" s="65">
        <f>SUM(F15,F20)</f>
        <v>29285.379999999997</v>
      </c>
      <c r="G13" s="95">
        <f t="shared" si="0"/>
        <v>0.8467653607055081</v>
      </c>
    </row>
    <row r="14" spans="1:7" ht="12.75">
      <c r="A14" s="35"/>
      <c r="B14" s="35"/>
      <c r="C14" s="35"/>
      <c r="D14" s="36" t="s">
        <v>310</v>
      </c>
      <c r="E14" s="53"/>
      <c r="F14" s="72"/>
      <c r="G14" s="96"/>
    </row>
    <row r="15" spans="1:7" ht="12.75">
      <c r="A15" s="35"/>
      <c r="B15" s="40">
        <v>75101</v>
      </c>
      <c r="C15" s="35"/>
      <c r="D15" s="38" t="s">
        <v>183</v>
      </c>
      <c r="E15" s="66">
        <v>2260</v>
      </c>
      <c r="F15" s="72">
        <f>SUM(F16:F19)</f>
        <v>0</v>
      </c>
      <c r="G15" s="96">
        <f aca="true" t="shared" si="1" ref="G15:G38">F15/E15</f>
        <v>0</v>
      </c>
    </row>
    <row r="16" spans="1:7" ht="12.75">
      <c r="A16" s="35"/>
      <c r="B16" s="35"/>
      <c r="C16" s="43">
        <v>4110</v>
      </c>
      <c r="D16" s="38" t="s">
        <v>101</v>
      </c>
      <c r="E16" s="66">
        <v>220</v>
      </c>
      <c r="F16" s="72">
        <v>0</v>
      </c>
      <c r="G16" s="96">
        <f t="shared" si="1"/>
        <v>0</v>
      </c>
    </row>
    <row r="17" spans="1:7" ht="12.75">
      <c r="A17" s="35"/>
      <c r="B17" s="35"/>
      <c r="C17" s="43">
        <v>4120</v>
      </c>
      <c r="D17" s="38" t="s">
        <v>102</v>
      </c>
      <c r="E17" s="66">
        <v>20</v>
      </c>
      <c r="F17" s="72">
        <v>0</v>
      </c>
      <c r="G17" s="96">
        <f t="shared" si="1"/>
        <v>0</v>
      </c>
    </row>
    <row r="18" spans="1:7" ht="12.75">
      <c r="A18" s="35"/>
      <c r="B18" s="35"/>
      <c r="C18" s="43">
        <v>4170</v>
      </c>
      <c r="D18" s="38" t="s">
        <v>107</v>
      </c>
      <c r="E18" s="66">
        <v>1370</v>
      </c>
      <c r="F18" s="72">
        <v>0</v>
      </c>
      <c r="G18" s="96">
        <f t="shared" si="1"/>
        <v>0</v>
      </c>
    </row>
    <row r="19" spans="1:7" ht="12.75">
      <c r="A19" s="35"/>
      <c r="B19" s="35"/>
      <c r="C19" s="43">
        <v>4210</v>
      </c>
      <c r="D19" s="38" t="s">
        <v>86</v>
      </c>
      <c r="E19" s="66">
        <v>650</v>
      </c>
      <c r="F19" s="72">
        <v>0</v>
      </c>
      <c r="G19" s="96">
        <f t="shared" si="1"/>
        <v>0</v>
      </c>
    </row>
    <row r="20" spans="1:7" ht="12.75">
      <c r="A20" s="35"/>
      <c r="B20" s="40">
        <v>75113</v>
      </c>
      <c r="C20" s="35"/>
      <c r="D20" s="38" t="s">
        <v>290</v>
      </c>
      <c r="E20" s="66">
        <f>SUM(E21:E27)</f>
        <v>32325</v>
      </c>
      <c r="F20" s="66">
        <f>SUM(F21:F27)</f>
        <v>29285.379999999997</v>
      </c>
      <c r="G20" s="96">
        <f t="shared" si="1"/>
        <v>0.9059668986852281</v>
      </c>
    </row>
    <row r="21" spans="1:7" ht="12.75">
      <c r="A21" s="35"/>
      <c r="B21" s="35"/>
      <c r="C21" s="43">
        <v>3030</v>
      </c>
      <c r="D21" s="38" t="s">
        <v>189</v>
      </c>
      <c r="E21" s="66">
        <v>18945</v>
      </c>
      <c r="F21" s="72">
        <v>18540</v>
      </c>
      <c r="G21" s="96">
        <f t="shared" si="1"/>
        <v>0.9786223277909739</v>
      </c>
    </row>
    <row r="22" spans="1:7" ht="12.75">
      <c r="A22" s="35"/>
      <c r="B22" s="35"/>
      <c r="C22" s="43">
        <v>4110</v>
      </c>
      <c r="D22" s="38" t="s">
        <v>101</v>
      </c>
      <c r="E22" s="66">
        <v>826</v>
      </c>
      <c r="F22" s="72">
        <v>0</v>
      </c>
      <c r="G22" s="96">
        <f t="shared" si="1"/>
        <v>0</v>
      </c>
    </row>
    <row r="23" spans="1:7" ht="12.75">
      <c r="A23" s="35"/>
      <c r="B23" s="35"/>
      <c r="C23" s="43">
        <v>4120</v>
      </c>
      <c r="D23" s="38" t="s">
        <v>102</v>
      </c>
      <c r="E23" s="66">
        <v>118</v>
      </c>
      <c r="F23" s="72">
        <v>0</v>
      </c>
      <c r="G23" s="96">
        <f t="shared" si="1"/>
        <v>0</v>
      </c>
    </row>
    <row r="24" spans="1:7" ht="12.75">
      <c r="A24" s="35"/>
      <c r="B24" s="35"/>
      <c r="C24" s="43">
        <v>4170</v>
      </c>
      <c r="D24" s="38" t="s">
        <v>107</v>
      </c>
      <c r="E24" s="66">
        <v>5765</v>
      </c>
      <c r="F24" s="72">
        <v>4172.5</v>
      </c>
      <c r="G24" s="96">
        <f t="shared" si="1"/>
        <v>0.7237640936686903</v>
      </c>
    </row>
    <row r="25" spans="1:7" ht="12.75">
      <c r="A25" s="35"/>
      <c r="B25" s="35"/>
      <c r="C25" s="43">
        <v>4210</v>
      </c>
      <c r="D25" s="38" t="s">
        <v>86</v>
      </c>
      <c r="E25" s="66">
        <v>5834</v>
      </c>
      <c r="F25" s="72">
        <v>5743.32</v>
      </c>
      <c r="G25" s="96">
        <f t="shared" si="1"/>
        <v>0.9844566335275968</v>
      </c>
    </row>
    <row r="26" spans="1:7" ht="12.75">
      <c r="A26" s="35"/>
      <c r="B26" s="35"/>
      <c r="C26" s="43">
        <v>4300</v>
      </c>
      <c r="D26" s="38" t="s">
        <v>83</v>
      </c>
      <c r="E26" s="66">
        <v>250</v>
      </c>
      <c r="F26" s="72">
        <v>246.96</v>
      </c>
      <c r="G26" s="96">
        <f t="shared" si="1"/>
        <v>0.98784</v>
      </c>
    </row>
    <row r="27" spans="1:7" ht="12.75">
      <c r="A27" s="35"/>
      <c r="B27" s="35"/>
      <c r="C27" s="43">
        <v>4410</v>
      </c>
      <c r="D27" s="38" t="s">
        <v>93</v>
      </c>
      <c r="E27" s="66">
        <v>587</v>
      </c>
      <c r="F27" s="72">
        <v>582.6</v>
      </c>
      <c r="G27" s="96">
        <f t="shared" si="1"/>
        <v>0.992504258943782</v>
      </c>
    </row>
    <row r="28" spans="1:7" ht="12.75">
      <c r="A28" s="39">
        <v>752</v>
      </c>
      <c r="B28" s="35"/>
      <c r="C28" s="35"/>
      <c r="D28" s="36" t="s">
        <v>202</v>
      </c>
      <c r="E28" s="65">
        <v>1000</v>
      </c>
      <c r="F28" s="73">
        <v>0</v>
      </c>
      <c r="G28" s="95">
        <f t="shared" si="1"/>
        <v>0</v>
      </c>
    </row>
    <row r="29" spans="1:7" ht="12.75">
      <c r="A29" s="35"/>
      <c r="B29" s="40">
        <v>75212</v>
      </c>
      <c r="C29" s="35"/>
      <c r="D29" s="38" t="s">
        <v>203</v>
      </c>
      <c r="E29" s="66">
        <v>1000</v>
      </c>
      <c r="F29" s="72">
        <v>0</v>
      </c>
      <c r="G29" s="96">
        <f t="shared" si="1"/>
        <v>0</v>
      </c>
    </row>
    <row r="30" spans="1:7" ht="12.75">
      <c r="A30" s="35"/>
      <c r="B30" s="35"/>
      <c r="C30" s="43">
        <v>4210</v>
      </c>
      <c r="D30" s="38" t="s">
        <v>86</v>
      </c>
      <c r="E30" s="66">
        <v>1000</v>
      </c>
      <c r="F30" s="72">
        <v>0</v>
      </c>
      <c r="G30" s="96">
        <f t="shared" si="1"/>
        <v>0</v>
      </c>
    </row>
    <row r="31" spans="1:7" ht="12.75">
      <c r="A31" s="39">
        <v>754</v>
      </c>
      <c r="B31" s="35"/>
      <c r="C31" s="35"/>
      <c r="D31" s="36" t="s">
        <v>44</v>
      </c>
      <c r="E31" s="65">
        <v>1000</v>
      </c>
      <c r="F31" s="73">
        <v>0</v>
      </c>
      <c r="G31" s="95">
        <f t="shared" si="1"/>
        <v>0</v>
      </c>
    </row>
    <row r="32" spans="1:7" ht="12.75">
      <c r="A32" s="35"/>
      <c r="B32" s="40">
        <v>75414</v>
      </c>
      <c r="C32" s="35"/>
      <c r="D32" s="38" t="s">
        <v>45</v>
      </c>
      <c r="E32" s="66">
        <v>1000</v>
      </c>
      <c r="F32" s="72">
        <v>0</v>
      </c>
      <c r="G32" s="96">
        <f t="shared" si="1"/>
        <v>0</v>
      </c>
    </row>
    <row r="33" spans="1:7" ht="12.75">
      <c r="A33" s="35"/>
      <c r="B33" s="35"/>
      <c r="C33" s="43">
        <v>4210</v>
      </c>
      <c r="D33" s="38" t="s">
        <v>86</v>
      </c>
      <c r="E33" s="66">
        <v>1000</v>
      </c>
      <c r="F33" s="72">
        <v>0</v>
      </c>
      <c r="G33" s="96">
        <f t="shared" si="1"/>
        <v>0</v>
      </c>
    </row>
    <row r="34" spans="1:7" ht="12.75">
      <c r="A34" s="39">
        <v>851</v>
      </c>
      <c r="B34" s="35"/>
      <c r="C34" s="35"/>
      <c r="D34" s="36" t="s">
        <v>55</v>
      </c>
      <c r="E34" s="65">
        <v>200</v>
      </c>
      <c r="F34" s="73">
        <v>0</v>
      </c>
      <c r="G34" s="95">
        <f t="shared" si="1"/>
        <v>0</v>
      </c>
    </row>
    <row r="35" spans="1:7" ht="12.75">
      <c r="A35" s="35"/>
      <c r="B35" s="40">
        <v>85195</v>
      </c>
      <c r="C35" s="35"/>
      <c r="D35" s="38" t="s">
        <v>36</v>
      </c>
      <c r="E35" s="66">
        <v>200</v>
      </c>
      <c r="F35" s="72">
        <v>0</v>
      </c>
      <c r="G35" s="96">
        <f t="shared" si="1"/>
        <v>0</v>
      </c>
    </row>
    <row r="36" spans="1:7" ht="12.75">
      <c r="A36" s="35"/>
      <c r="B36" s="35"/>
      <c r="C36" s="43">
        <v>4210</v>
      </c>
      <c r="D36" s="38" t="s">
        <v>86</v>
      </c>
      <c r="E36" s="66">
        <v>200</v>
      </c>
      <c r="F36" s="72">
        <v>0</v>
      </c>
      <c r="G36" s="96">
        <f t="shared" si="1"/>
        <v>0</v>
      </c>
    </row>
    <row r="37" spans="1:7" ht="12.75">
      <c r="A37" s="39">
        <v>852</v>
      </c>
      <c r="B37" s="35"/>
      <c r="C37" s="35"/>
      <c r="D37" s="36" t="s">
        <v>57</v>
      </c>
      <c r="E37" s="65">
        <v>3406600</v>
      </c>
      <c r="F37" s="73">
        <f>SUM(F38,F46,F50)</f>
        <v>1706713.46</v>
      </c>
      <c r="G37" s="95">
        <f t="shared" si="1"/>
        <v>0.5010020137380379</v>
      </c>
    </row>
    <row r="38" spans="1:7" ht="12.75">
      <c r="A38" s="35"/>
      <c r="B38" s="40">
        <v>85212</v>
      </c>
      <c r="C38" s="35"/>
      <c r="D38" s="38" t="s">
        <v>316</v>
      </c>
      <c r="E38" s="66">
        <v>3214000</v>
      </c>
      <c r="F38" s="72">
        <f>SUM(F40:F45)</f>
        <v>1601548.42</v>
      </c>
      <c r="G38" s="96">
        <f t="shared" si="1"/>
        <v>0.4983038021157436</v>
      </c>
    </row>
    <row r="39" spans="1:7" ht="12.75">
      <c r="A39" s="35"/>
      <c r="B39" s="35"/>
      <c r="C39" s="35"/>
      <c r="D39" s="38" t="s">
        <v>317</v>
      </c>
      <c r="E39" s="53"/>
      <c r="F39" s="72"/>
      <c r="G39" s="96"/>
    </row>
    <row r="40" spans="1:7" ht="12.75">
      <c r="A40" s="35"/>
      <c r="B40" s="35"/>
      <c r="C40" s="43">
        <v>3110</v>
      </c>
      <c r="D40" s="38" t="s">
        <v>125</v>
      </c>
      <c r="E40" s="66">
        <v>3117580</v>
      </c>
      <c r="F40" s="72">
        <v>1543885.44</v>
      </c>
      <c r="G40" s="96">
        <f aca="true" t="shared" si="2" ref="G40:G46">F40/E40</f>
        <v>0.4952191892429384</v>
      </c>
    </row>
    <row r="41" spans="1:7" ht="12.75">
      <c r="A41" s="35"/>
      <c r="B41" s="35"/>
      <c r="C41" s="43">
        <v>4010</v>
      </c>
      <c r="D41" s="38" t="s">
        <v>100</v>
      </c>
      <c r="E41" s="66">
        <v>73580</v>
      </c>
      <c r="F41" s="72">
        <v>36171.64</v>
      </c>
      <c r="G41" s="96">
        <f t="shared" si="2"/>
        <v>0.49159608589290565</v>
      </c>
    </row>
    <row r="42" spans="1:7" ht="12.75">
      <c r="A42" s="35"/>
      <c r="B42" s="35"/>
      <c r="C42" s="43">
        <v>4040</v>
      </c>
      <c r="D42" s="38" t="s">
        <v>105</v>
      </c>
      <c r="E42" s="66">
        <v>7076</v>
      </c>
      <c r="F42" s="72">
        <v>7075.97</v>
      </c>
      <c r="G42" s="96">
        <f t="shared" si="2"/>
        <v>0.9999957603165631</v>
      </c>
    </row>
    <row r="43" spans="1:7" ht="12.75">
      <c r="A43" s="35"/>
      <c r="B43" s="35"/>
      <c r="C43" s="43">
        <v>4110</v>
      </c>
      <c r="D43" s="38" t="s">
        <v>101</v>
      </c>
      <c r="E43" s="66">
        <v>12900</v>
      </c>
      <c r="F43" s="72">
        <v>12900</v>
      </c>
      <c r="G43" s="96">
        <f t="shared" si="2"/>
        <v>1</v>
      </c>
    </row>
    <row r="44" spans="1:7" ht="12.75">
      <c r="A44" s="35"/>
      <c r="B44" s="35"/>
      <c r="C44" s="43">
        <v>4120</v>
      </c>
      <c r="D44" s="38" t="s">
        <v>102</v>
      </c>
      <c r="E44" s="66">
        <v>2080</v>
      </c>
      <c r="F44" s="72">
        <v>731.37</v>
      </c>
      <c r="G44" s="96">
        <f t="shared" si="2"/>
        <v>0.3516201923076923</v>
      </c>
    </row>
    <row r="45" spans="1:7" ht="12.75">
      <c r="A45" s="35"/>
      <c r="B45" s="35"/>
      <c r="C45" s="43">
        <v>4700</v>
      </c>
      <c r="D45" s="38" t="s">
        <v>194</v>
      </c>
      <c r="E45" s="66">
        <v>784</v>
      </c>
      <c r="F45" s="72">
        <v>784</v>
      </c>
      <c r="G45" s="96">
        <f t="shared" si="2"/>
        <v>1</v>
      </c>
    </row>
    <row r="46" spans="1:7" ht="12.75">
      <c r="A46" s="35"/>
      <c r="B46" s="40">
        <v>85213</v>
      </c>
      <c r="C46" s="35"/>
      <c r="D46" s="38" t="s">
        <v>319</v>
      </c>
      <c r="E46" s="66">
        <v>18000</v>
      </c>
      <c r="F46" s="72">
        <f>SUM(F49)</f>
        <v>9172.3</v>
      </c>
      <c r="G46" s="96">
        <f t="shared" si="2"/>
        <v>0.5095722222222222</v>
      </c>
    </row>
    <row r="47" spans="1:7" ht="12.75">
      <c r="A47" s="35"/>
      <c r="B47" s="35"/>
      <c r="C47" s="35"/>
      <c r="D47" s="38" t="s">
        <v>320</v>
      </c>
      <c r="E47" s="53"/>
      <c r="F47" s="72"/>
      <c r="G47" s="96"/>
    </row>
    <row r="48" spans="1:7" ht="12.75">
      <c r="A48" s="41"/>
      <c r="B48" s="41"/>
      <c r="C48" s="41"/>
      <c r="D48" s="38" t="s">
        <v>321</v>
      </c>
      <c r="E48" s="54"/>
      <c r="F48" s="72"/>
      <c r="G48" s="96"/>
    </row>
    <row r="49" spans="1:7" ht="12.75">
      <c r="A49" s="35"/>
      <c r="B49" s="35"/>
      <c r="C49" s="43">
        <v>4130</v>
      </c>
      <c r="D49" s="38" t="s">
        <v>126</v>
      </c>
      <c r="E49" s="66">
        <v>18000</v>
      </c>
      <c r="F49" s="72">
        <v>9172.3</v>
      </c>
      <c r="G49" s="96">
        <f>F49/E49</f>
        <v>0.5095722222222222</v>
      </c>
    </row>
    <row r="50" spans="1:7" ht="12.75">
      <c r="A50" s="35"/>
      <c r="B50" s="40">
        <v>85214</v>
      </c>
      <c r="C50" s="35"/>
      <c r="D50" s="38" t="s">
        <v>291</v>
      </c>
      <c r="E50" s="66">
        <v>174600</v>
      </c>
      <c r="F50" s="72">
        <f>SUM(F51)</f>
        <v>95992.74</v>
      </c>
      <c r="G50" s="96">
        <f>F50/E50</f>
        <v>0.5497865979381443</v>
      </c>
    </row>
    <row r="51" spans="1:7" ht="12.75">
      <c r="A51" s="35"/>
      <c r="B51" s="35"/>
      <c r="C51" s="43">
        <v>3110</v>
      </c>
      <c r="D51" s="38" t="s">
        <v>125</v>
      </c>
      <c r="E51" s="66">
        <v>174600</v>
      </c>
      <c r="F51" s="72">
        <v>95992.74</v>
      </c>
      <c r="G51" s="96">
        <f>F51/E51</f>
        <v>0.5497865979381443</v>
      </c>
    </row>
    <row r="52" spans="1:7" ht="12.75">
      <c r="A52" s="41"/>
      <c r="B52" s="41"/>
      <c r="C52" s="41"/>
      <c r="D52" s="42" t="s">
        <v>162</v>
      </c>
      <c r="E52" s="73">
        <f>SUM(E37,E31,E28,E34,E13,E8,E2)</f>
        <v>3746076</v>
      </c>
      <c r="F52" s="73">
        <f>SUM(F37,F31,F28,F34,F13,F8,F2)</f>
        <v>1987897.1199999999</v>
      </c>
      <c r="G52" s="95">
        <f>F52/E52</f>
        <v>0.530661182528064</v>
      </c>
    </row>
  </sheetData>
  <sheetProtection/>
  <printOptions horizontalCentered="1"/>
  <pageMargins left="0.7086614173228347" right="0.5511811023622047" top="1.220472440944882" bottom="0.8267716535433072" header="0.5905511811023623" footer="0.5118110236220472"/>
  <pageSetup firstPageNumber="45" useFirstPageNumber="1" horizontalDpi="600" verticalDpi="600" orientation="landscape" paperSize="9" r:id="rId2"/>
  <headerFooter alignWithMargins="0">
    <oddHeader>&amp;L&amp;"Arial,Pogrubiony"BUDŻET GMINY PACZKÓW NA 2009R.
Informacja o przebiegu wykonania za I półrocze.&amp;R&amp;8Zał. nr 6
Wykonanie wydatków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showGridLines="0" zoomScalePageLayoutView="0" workbookViewId="0" topLeftCell="A1">
      <selection activeCell="F1" sqref="F1"/>
    </sheetView>
  </sheetViews>
  <sheetFormatPr defaultColWidth="8.00390625" defaultRowHeight="12.75"/>
  <cols>
    <col min="1" max="1" width="5.140625" style="5" bestFit="1" customWidth="1"/>
    <col min="2" max="2" width="7.7109375" style="5" bestFit="1" customWidth="1"/>
    <col min="3" max="3" width="4.421875" style="5" bestFit="1" customWidth="1"/>
    <col min="4" max="4" width="59.7109375" style="28" bestFit="1" customWidth="1"/>
    <col min="5" max="5" width="13.00390625" style="2" customWidth="1"/>
    <col min="6" max="6" width="11.7109375" style="67" bestFit="1" customWidth="1"/>
    <col min="7" max="7" width="10.8515625" style="97" customWidth="1"/>
    <col min="8" max="16384" width="8.00390625" style="2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74" t="s">
        <v>182</v>
      </c>
      <c r="F1" s="75" t="s">
        <v>391</v>
      </c>
      <c r="G1" s="76" t="s">
        <v>293</v>
      </c>
    </row>
    <row r="2" spans="1:7" ht="12.75">
      <c r="A2" s="34">
        <v>10</v>
      </c>
      <c r="B2" s="35"/>
      <c r="C2" s="35"/>
      <c r="D2" s="36" t="s">
        <v>35</v>
      </c>
      <c r="E2" s="65">
        <v>3550</v>
      </c>
      <c r="F2" s="73">
        <f>SUM(F3)</f>
        <v>3542.78</v>
      </c>
      <c r="G2" s="95">
        <f>F2/E2</f>
        <v>0.9979661971830986</v>
      </c>
    </row>
    <row r="3" spans="1:7" ht="12.75">
      <c r="A3" s="35"/>
      <c r="B3" s="37">
        <v>1010</v>
      </c>
      <c r="C3" s="35"/>
      <c r="D3" s="38" t="s">
        <v>328</v>
      </c>
      <c r="E3" s="66">
        <v>3550</v>
      </c>
      <c r="F3" s="72">
        <f>SUM(F4)</f>
        <v>3542.78</v>
      </c>
      <c r="G3" s="96">
        <f>F3/E3</f>
        <v>0.9979661971830986</v>
      </c>
    </row>
    <row r="4" spans="1:7" ht="12.75">
      <c r="A4" s="35"/>
      <c r="B4" s="35"/>
      <c r="C4" s="43">
        <v>6050</v>
      </c>
      <c r="D4" s="38" t="s">
        <v>90</v>
      </c>
      <c r="E4" s="66">
        <v>3550</v>
      </c>
      <c r="F4" s="72">
        <f>SUM(F6)</f>
        <v>3542.78</v>
      </c>
      <c r="G4" s="96">
        <f>F4/E4</f>
        <v>0.9979661971830986</v>
      </c>
    </row>
    <row r="5" spans="1:7" ht="12.75">
      <c r="A5" s="35"/>
      <c r="B5" s="35"/>
      <c r="C5" s="41"/>
      <c r="D5" s="38" t="s">
        <v>179</v>
      </c>
      <c r="E5" s="53"/>
      <c r="F5" s="72"/>
      <c r="G5" s="96"/>
    </row>
    <row r="6" spans="1:7" ht="12.75">
      <c r="A6" s="35"/>
      <c r="B6" s="35"/>
      <c r="C6" s="35"/>
      <c r="D6" s="38" t="s">
        <v>345</v>
      </c>
      <c r="E6" s="66">
        <v>3550</v>
      </c>
      <c r="F6" s="72">
        <v>3542.78</v>
      </c>
      <c r="G6" s="96">
        <f>F6/E6</f>
        <v>0.9979661971830986</v>
      </c>
    </row>
    <row r="7" spans="1:7" ht="12.75">
      <c r="A7" s="39">
        <v>400</v>
      </c>
      <c r="B7" s="35"/>
      <c r="C7" s="35"/>
      <c r="D7" s="36" t="s">
        <v>87</v>
      </c>
      <c r="E7" s="65">
        <v>158600</v>
      </c>
      <c r="F7" s="73">
        <v>0</v>
      </c>
      <c r="G7" s="95">
        <f>F7/E7</f>
        <v>0</v>
      </c>
    </row>
    <row r="8" spans="1:7" ht="12.75">
      <c r="A8" s="35"/>
      <c r="B8" s="40">
        <v>40002</v>
      </c>
      <c r="C8" s="35"/>
      <c r="D8" s="38" t="s">
        <v>88</v>
      </c>
      <c r="E8" s="66">
        <v>158600</v>
      </c>
      <c r="F8" s="72">
        <v>0</v>
      </c>
      <c r="G8" s="96">
        <f>F8/E8</f>
        <v>0</v>
      </c>
    </row>
    <row r="9" spans="1:7" ht="12.75">
      <c r="A9" s="35"/>
      <c r="B9" s="35"/>
      <c r="C9" s="43">
        <v>6050</v>
      </c>
      <c r="D9" s="38" t="s">
        <v>90</v>
      </c>
      <c r="E9" s="66">
        <v>158600</v>
      </c>
      <c r="F9" s="72">
        <v>0</v>
      </c>
      <c r="G9" s="96">
        <f>F9/E9</f>
        <v>0</v>
      </c>
    </row>
    <row r="10" spans="1:7" ht="12.75">
      <c r="A10" s="35"/>
      <c r="B10" s="35"/>
      <c r="C10" s="41"/>
      <c r="D10" s="38" t="s">
        <v>179</v>
      </c>
      <c r="E10" s="53"/>
      <c r="F10" s="72"/>
      <c r="G10" s="96"/>
    </row>
    <row r="11" spans="1:7" ht="12.75">
      <c r="A11" s="35"/>
      <c r="B11" s="35"/>
      <c r="C11" s="35"/>
      <c r="D11" s="38" t="s">
        <v>227</v>
      </c>
      <c r="E11" s="66">
        <v>158600</v>
      </c>
      <c r="F11" s="72">
        <v>0</v>
      </c>
      <c r="G11" s="96">
        <f>F11/E11</f>
        <v>0</v>
      </c>
    </row>
    <row r="12" spans="1:7" ht="12.75">
      <c r="A12" s="39">
        <v>600</v>
      </c>
      <c r="B12" s="35"/>
      <c r="C12" s="35"/>
      <c r="D12" s="36" t="s">
        <v>37</v>
      </c>
      <c r="E12" s="65">
        <v>68000</v>
      </c>
      <c r="F12" s="73">
        <f>SUM(F13)</f>
        <v>19939.68</v>
      </c>
      <c r="G12" s="95">
        <f>F12/E12</f>
        <v>0.29323058823529413</v>
      </c>
    </row>
    <row r="13" spans="1:7" ht="12.75">
      <c r="A13" s="35"/>
      <c r="B13" s="40">
        <v>60016</v>
      </c>
      <c r="C13" s="35"/>
      <c r="D13" s="38" t="s">
        <v>38</v>
      </c>
      <c r="E13" s="66">
        <v>68000</v>
      </c>
      <c r="F13" s="72">
        <f>SUM(F14)</f>
        <v>19939.68</v>
      </c>
      <c r="G13" s="96">
        <f>F13/E13</f>
        <v>0.29323058823529413</v>
      </c>
    </row>
    <row r="14" spans="1:7" ht="12.75">
      <c r="A14" s="35"/>
      <c r="B14" s="35"/>
      <c r="C14" s="43">
        <v>6050</v>
      </c>
      <c r="D14" s="38" t="s">
        <v>90</v>
      </c>
      <c r="E14" s="66">
        <v>68000</v>
      </c>
      <c r="F14" s="72">
        <v>19939.68</v>
      </c>
      <c r="G14" s="96">
        <f>F14/E14</f>
        <v>0.29323058823529413</v>
      </c>
    </row>
    <row r="15" spans="1:7" ht="12.75">
      <c r="A15" s="35"/>
      <c r="B15" s="35"/>
      <c r="C15" s="41"/>
      <c r="D15" s="38" t="s">
        <v>179</v>
      </c>
      <c r="E15" s="53"/>
      <c r="F15" s="72"/>
      <c r="G15" s="96"/>
    </row>
    <row r="16" spans="1:7" ht="12.75">
      <c r="A16" s="35"/>
      <c r="B16" s="35"/>
      <c r="C16" s="41"/>
      <c r="D16" s="38" t="s">
        <v>228</v>
      </c>
      <c r="E16" s="66">
        <v>25000</v>
      </c>
      <c r="F16" s="72">
        <v>19939.68</v>
      </c>
      <c r="G16" s="96">
        <f aca="true" t="shared" si="0" ref="G16:G21">F16/E16</f>
        <v>0.7975872</v>
      </c>
    </row>
    <row r="17" spans="1:7" ht="12.75">
      <c r="A17" s="35"/>
      <c r="B17" s="35"/>
      <c r="C17" s="41"/>
      <c r="D17" s="38" t="s">
        <v>229</v>
      </c>
      <c r="E17" s="66">
        <v>8000</v>
      </c>
      <c r="F17" s="72">
        <v>0</v>
      </c>
      <c r="G17" s="96">
        <f t="shared" si="0"/>
        <v>0</v>
      </c>
    </row>
    <row r="18" spans="1:7" ht="12.75">
      <c r="A18" s="35"/>
      <c r="B18" s="35"/>
      <c r="C18" s="35"/>
      <c r="D18" s="38" t="s">
        <v>230</v>
      </c>
      <c r="E18" s="66">
        <v>35000</v>
      </c>
      <c r="F18" s="72">
        <v>0</v>
      </c>
      <c r="G18" s="96">
        <f t="shared" si="0"/>
        <v>0</v>
      </c>
    </row>
    <row r="19" spans="1:7" ht="12.75">
      <c r="A19" s="39">
        <v>700</v>
      </c>
      <c r="B19" s="35"/>
      <c r="C19" s="35"/>
      <c r="D19" s="36" t="s">
        <v>39</v>
      </c>
      <c r="E19" s="65">
        <v>27300</v>
      </c>
      <c r="F19" s="73">
        <f>SUM(F20)</f>
        <v>27299</v>
      </c>
      <c r="G19" s="95">
        <f t="shared" si="0"/>
        <v>0.99996336996337</v>
      </c>
    </row>
    <row r="20" spans="1:7" ht="12.75">
      <c r="A20" s="35"/>
      <c r="B20" s="40">
        <v>70005</v>
      </c>
      <c r="C20" s="35"/>
      <c r="D20" s="38" t="s">
        <v>40</v>
      </c>
      <c r="E20" s="66">
        <v>27300</v>
      </c>
      <c r="F20" s="72">
        <f>SUM(F21)</f>
        <v>27299</v>
      </c>
      <c r="G20" s="96">
        <f t="shared" si="0"/>
        <v>0.99996336996337</v>
      </c>
    </row>
    <row r="21" spans="1:7" ht="12.75">
      <c r="A21" s="35"/>
      <c r="B21" s="35"/>
      <c r="C21" s="43">
        <v>6050</v>
      </c>
      <c r="D21" s="38" t="s">
        <v>90</v>
      </c>
      <c r="E21" s="66">
        <v>27300</v>
      </c>
      <c r="F21" s="72">
        <f>SUM(F23)</f>
        <v>27299</v>
      </c>
      <c r="G21" s="96">
        <f t="shared" si="0"/>
        <v>0.99996336996337</v>
      </c>
    </row>
    <row r="22" spans="1:7" ht="12.75">
      <c r="A22" s="35"/>
      <c r="B22" s="35"/>
      <c r="C22" s="41"/>
      <c r="D22" s="38" t="s">
        <v>179</v>
      </c>
      <c r="E22" s="53"/>
      <c r="F22" s="72"/>
      <c r="G22" s="96"/>
    </row>
    <row r="23" spans="1:7" ht="12.75">
      <c r="A23" s="35"/>
      <c r="B23" s="35"/>
      <c r="C23" s="35"/>
      <c r="D23" s="38" t="s">
        <v>233</v>
      </c>
      <c r="E23" s="66">
        <v>27300</v>
      </c>
      <c r="F23" s="72">
        <v>27299</v>
      </c>
      <c r="G23" s="96">
        <f>F23/E23</f>
        <v>0.99996336996337</v>
      </c>
    </row>
    <row r="24" spans="1:7" ht="12.75">
      <c r="A24" s="39">
        <v>710</v>
      </c>
      <c r="B24" s="35"/>
      <c r="C24" s="35"/>
      <c r="D24" s="36" t="s">
        <v>96</v>
      </c>
      <c r="E24" s="65">
        <v>1800</v>
      </c>
      <c r="F24" s="73">
        <f>SUM(F25)</f>
        <v>1789.5</v>
      </c>
      <c r="G24" s="95">
        <f>F24/E24</f>
        <v>0.9941666666666666</v>
      </c>
    </row>
    <row r="25" spans="1:7" ht="12.75">
      <c r="A25" s="35"/>
      <c r="B25" s="40">
        <v>71035</v>
      </c>
      <c r="C25" s="35"/>
      <c r="D25" s="38" t="s">
        <v>99</v>
      </c>
      <c r="E25" s="66">
        <v>1800</v>
      </c>
      <c r="F25" s="72">
        <f>SUM(F26)</f>
        <v>1789.5</v>
      </c>
      <c r="G25" s="96">
        <f>F25/E25</f>
        <v>0.9941666666666666</v>
      </c>
    </row>
    <row r="26" spans="1:7" ht="12.75">
      <c r="A26" s="35"/>
      <c r="B26" s="35"/>
      <c r="C26" s="43">
        <v>6050</v>
      </c>
      <c r="D26" s="38" t="s">
        <v>90</v>
      </c>
      <c r="E26" s="66">
        <v>1800</v>
      </c>
      <c r="F26" s="72">
        <f>SUM(F28)</f>
        <v>1789.5</v>
      </c>
      <c r="G26" s="96">
        <f>F26/E26</f>
        <v>0.9941666666666666</v>
      </c>
    </row>
    <row r="27" spans="1:7" ht="12.75">
      <c r="A27" s="35"/>
      <c r="B27" s="35"/>
      <c r="C27" s="41"/>
      <c r="D27" s="38" t="s">
        <v>179</v>
      </c>
      <c r="E27" s="53"/>
      <c r="F27" s="72"/>
      <c r="G27" s="96"/>
    </row>
    <row r="28" spans="1:7" ht="12.75">
      <c r="A28" s="35"/>
      <c r="B28" s="35"/>
      <c r="C28" s="35"/>
      <c r="D28" s="38" t="s">
        <v>346</v>
      </c>
      <c r="E28" s="66">
        <v>1800</v>
      </c>
      <c r="F28" s="72">
        <v>1789.5</v>
      </c>
      <c r="G28" s="96">
        <f>F28/E28</f>
        <v>0.9941666666666666</v>
      </c>
    </row>
    <row r="29" spans="1:7" ht="12.75">
      <c r="A29" s="39">
        <v>750</v>
      </c>
      <c r="B29" s="35"/>
      <c r="C29" s="35"/>
      <c r="D29" s="36" t="s">
        <v>42</v>
      </c>
      <c r="E29" s="65">
        <v>55000</v>
      </c>
      <c r="F29" s="73">
        <f>SUM(F30)</f>
        <v>937.4</v>
      </c>
      <c r="G29" s="95">
        <f>F29/E29</f>
        <v>0.01704363636363636</v>
      </c>
    </row>
    <row r="30" spans="1:7" ht="12.75">
      <c r="A30" s="35"/>
      <c r="B30" s="40">
        <v>75023</v>
      </c>
      <c r="C30" s="35"/>
      <c r="D30" s="38" t="s">
        <v>104</v>
      </c>
      <c r="E30" s="66">
        <v>55000</v>
      </c>
      <c r="F30" s="72">
        <f>SUM(F31)</f>
        <v>937.4</v>
      </c>
      <c r="G30" s="96">
        <f>F30/E30</f>
        <v>0.01704363636363636</v>
      </c>
    </row>
    <row r="31" spans="1:7" ht="12.75">
      <c r="A31" s="35"/>
      <c r="B31" s="35"/>
      <c r="C31" s="43">
        <v>6050</v>
      </c>
      <c r="D31" s="38" t="s">
        <v>90</v>
      </c>
      <c r="E31" s="66">
        <v>55000</v>
      </c>
      <c r="F31" s="72">
        <v>937.4</v>
      </c>
      <c r="G31" s="96">
        <f>F31/E31</f>
        <v>0.01704363636363636</v>
      </c>
    </row>
    <row r="32" spans="1:7" ht="12.75">
      <c r="A32" s="35"/>
      <c r="B32" s="35"/>
      <c r="C32" s="41"/>
      <c r="D32" s="38" t="s">
        <v>179</v>
      </c>
      <c r="E32" s="53"/>
      <c r="F32" s="72"/>
      <c r="G32" s="96"/>
    </row>
    <row r="33" spans="1:7" ht="12.75">
      <c r="A33" s="35"/>
      <c r="B33" s="35"/>
      <c r="C33" s="41"/>
      <c r="D33" s="38" t="s">
        <v>280</v>
      </c>
      <c r="E33" s="66">
        <v>50000</v>
      </c>
      <c r="F33" s="72">
        <v>184</v>
      </c>
      <c r="G33" s="96">
        <f>F33/E33</f>
        <v>0.00368</v>
      </c>
    </row>
    <row r="34" spans="1:7" ht="12.75">
      <c r="A34" s="35"/>
      <c r="B34" s="35"/>
      <c r="C34" s="35"/>
      <c r="D34" s="38" t="s">
        <v>281</v>
      </c>
      <c r="E34" s="66">
        <v>5000</v>
      </c>
      <c r="F34" s="72">
        <v>753.4</v>
      </c>
      <c r="G34" s="96">
        <f>F34/E34</f>
        <v>0.15068</v>
      </c>
    </row>
    <row r="35" spans="1:7" ht="12.75">
      <c r="A35" s="39">
        <v>754</v>
      </c>
      <c r="B35" s="35"/>
      <c r="C35" s="35"/>
      <c r="D35" s="36" t="s">
        <v>44</v>
      </c>
      <c r="E35" s="65">
        <v>50000</v>
      </c>
      <c r="F35" s="73">
        <v>0</v>
      </c>
      <c r="G35" s="95">
        <f>F35/E35</f>
        <v>0</v>
      </c>
    </row>
    <row r="36" spans="1:7" ht="12.75">
      <c r="A36" s="35"/>
      <c r="B36" s="40">
        <v>75411</v>
      </c>
      <c r="C36" s="35"/>
      <c r="D36" s="38" t="s">
        <v>201</v>
      </c>
      <c r="E36" s="66">
        <v>25000</v>
      </c>
      <c r="F36" s="72">
        <v>0</v>
      </c>
      <c r="G36" s="96">
        <f>F36/E36</f>
        <v>0</v>
      </c>
    </row>
    <row r="37" spans="1:7" ht="12.75">
      <c r="A37" s="35"/>
      <c r="B37" s="35"/>
      <c r="C37" s="43">
        <v>6060</v>
      </c>
      <c r="D37" s="38" t="s">
        <v>112</v>
      </c>
      <c r="E37" s="66">
        <v>25000</v>
      </c>
      <c r="F37" s="72">
        <v>0</v>
      </c>
      <c r="G37" s="96">
        <f>F37/E37</f>
        <v>0</v>
      </c>
    </row>
    <row r="38" spans="1:7" ht="12.75">
      <c r="A38" s="35"/>
      <c r="B38" s="35"/>
      <c r="C38" s="41"/>
      <c r="D38" s="38" t="s">
        <v>179</v>
      </c>
      <c r="E38" s="53"/>
      <c r="F38" s="72"/>
      <c r="G38" s="96"/>
    </row>
    <row r="39" spans="1:7" ht="12.75">
      <c r="A39" s="35"/>
      <c r="B39" s="35"/>
      <c r="C39" s="41"/>
      <c r="D39" s="38" t="s">
        <v>286</v>
      </c>
      <c r="E39" s="66">
        <v>10000</v>
      </c>
      <c r="F39" s="72">
        <v>0</v>
      </c>
      <c r="G39" s="96">
        <f>F39/E39</f>
        <v>0</v>
      </c>
    </row>
    <row r="40" spans="1:7" ht="12.75">
      <c r="A40" s="35"/>
      <c r="B40" s="35"/>
      <c r="C40" s="41"/>
      <c r="D40" s="38" t="s">
        <v>287</v>
      </c>
      <c r="E40" s="53"/>
      <c r="F40" s="72"/>
      <c r="G40" s="96"/>
    </row>
    <row r="41" spans="1:7" ht="12.75">
      <c r="A41" s="35"/>
      <c r="B41" s="35"/>
      <c r="C41" s="35"/>
      <c r="D41" s="38" t="s">
        <v>238</v>
      </c>
      <c r="E41" s="66">
        <v>15000</v>
      </c>
      <c r="F41" s="72">
        <v>0</v>
      </c>
      <c r="G41" s="96">
        <f>F41/E41</f>
        <v>0</v>
      </c>
    </row>
    <row r="42" spans="1:7" ht="12.75">
      <c r="A42" s="35"/>
      <c r="B42" s="40">
        <v>75412</v>
      </c>
      <c r="C42" s="35"/>
      <c r="D42" s="38" t="s">
        <v>114</v>
      </c>
      <c r="E42" s="66">
        <v>25000</v>
      </c>
      <c r="F42" s="72">
        <v>0</v>
      </c>
      <c r="G42" s="96">
        <f>F42/E42</f>
        <v>0</v>
      </c>
    </row>
    <row r="43" spans="1:7" ht="12.75">
      <c r="A43" s="35"/>
      <c r="B43" s="35"/>
      <c r="C43" s="43">
        <v>6060</v>
      </c>
      <c r="D43" s="38" t="s">
        <v>112</v>
      </c>
      <c r="E43" s="66">
        <v>25000</v>
      </c>
      <c r="F43" s="72">
        <v>0</v>
      </c>
      <c r="G43" s="96">
        <f>F43/E43</f>
        <v>0</v>
      </c>
    </row>
    <row r="44" spans="1:7" ht="12.75">
      <c r="A44" s="35"/>
      <c r="B44" s="35"/>
      <c r="C44" s="41"/>
      <c r="D44" s="38" t="s">
        <v>179</v>
      </c>
      <c r="E44" s="53"/>
      <c r="F44" s="72"/>
      <c r="G44" s="96"/>
    </row>
    <row r="45" spans="1:7" ht="12.75">
      <c r="A45" s="35"/>
      <c r="B45" s="35"/>
      <c r="C45" s="35"/>
      <c r="D45" s="38" t="s">
        <v>239</v>
      </c>
      <c r="E45" s="66">
        <v>25000</v>
      </c>
      <c r="F45" s="72">
        <v>0</v>
      </c>
      <c r="G45" s="96">
        <f>F45/E45</f>
        <v>0</v>
      </c>
    </row>
    <row r="46" spans="1:7" ht="12.75">
      <c r="A46" s="39">
        <v>851</v>
      </c>
      <c r="B46" s="35"/>
      <c r="C46" s="35"/>
      <c r="D46" s="36" t="s">
        <v>55</v>
      </c>
      <c r="E46" s="65">
        <v>25097</v>
      </c>
      <c r="F46" s="73">
        <f>SUM(F47)</f>
        <v>4706.76</v>
      </c>
      <c r="G46" s="95">
        <f>F46/E46</f>
        <v>0.18754273419133763</v>
      </c>
    </row>
    <row r="47" spans="1:7" ht="12.75">
      <c r="A47" s="35"/>
      <c r="B47" s="40">
        <v>85154</v>
      </c>
      <c r="C47" s="35"/>
      <c r="D47" s="38" t="s">
        <v>56</v>
      </c>
      <c r="E47" s="66">
        <v>25097</v>
      </c>
      <c r="F47" s="72">
        <f>SUM(F48)</f>
        <v>4706.76</v>
      </c>
      <c r="G47" s="96">
        <f>F47/E47</f>
        <v>0.18754273419133763</v>
      </c>
    </row>
    <row r="48" spans="1:7" ht="12.75">
      <c r="A48" s="35"/>
      <c r="B48" s="35"/>
      <c r="C48" s="43">
        <v>6060</v>
      </c>
      <c r="D48" s="38" t="s">
        <v>112</v>
      </c>
      <c r="E48" s="66">
        <v>25097</v>
      </c>
      <c r="F48" s="72">
        <v>4706.76</v>
      </c>
      <c r="G48" s="96">
        <f>F48/E48</f>
        <v>0.18754273419133763</v>
      </c>
    </row>
    <row r="49" spans="1:7" ht="12.75">
      <c r="A49" s="35"/>
      <c r="B49" s="35"/>
      <c r="C49" s="41"/>
      <c r="D49" s="38" t="s">
        <v>179</v>
      </c>
      <c r="E49" s="53"/>
      <c r="F49" s="72"/>
      <c r="G49" s="96"/>
    </row>
    <row r="50" spans="1:7" ht="12.75">
      <c r="A50" s="35"/>
      <c r="B50" s="35"/>
      <c r="C50" s="35"/>
      <c r="D50" s="38" t="s">
        <v>347</v>
      </c>
      <c r="E50" s="66">
        <v>20387</v>
      </c>
      <c r="F50" s="72">
        <v>4706.76</v>
      </c>
      <c r="G50" s="96">
        <f>F50/E50</f>
        <v>0.2308706528670231</v>
      </c>
    </row>
    <row r="51" spans="1:7" ht="12.75">
      <c r="A51" s="39">
        <v>900</v>
      </c>
      <c r="B51" s="35"/>
      <c r="C51" s="35"/>
      <c r="D51" s="36" t="s">
        <v>60</v>
      </c>
      <c r="E51" s="65">
        <v>6090378</v>
      </c>
      <c r="F51" s="73">
        <f>SUM(F52,F59)</f>
        <v>42357.09</v>
      </c>
      <c r="G51" s="95">
        <f>F51/E51</f>
        <v>0.006954755517637821</v>
      </c>
    </row>
    <row r="52" spans="1:7" ht="12.75">
      <c r="A52" s="35"/>
      <c r="B52" s="40">
        <v>90001</v>
      </c>
      <c r="C52" s="35"/>
      <c r="D52" s="38" t="s">
        <v>131</v>
      </c>
      <c r="E52" s="66">
        <v>6016977</v>
      </c>
      <c r="F52" s="72">
        <f>SUM(F53,F56)</f>
        <v>267.09</v>
      </c>
      <c r="G52" s="96">
        <f>F52/E52</f>
        <v>4.438940019215629E-05</v>
      </c>
    </row>
    <row r="53" spans="1:7" ht="12.75">
      <c r="A53" s="35"/>
      <c r="B53" s="35"/>
      <c r="C53" s="43">
        <v>6058</v>
      </c>
      <c r="D53" s="38" t="s">
        <v>90</v>
      </c>
      <c r="E53" s="66">
        <v>3039174</v>
      </c>
      <c r="F53" s="72">
        <v>0</v>
      </c>
      <c r="G53" s="96">
        <f>F53/E53</f>
        <v>0</v>
      </c>
    </row>
    <row r="54" spans="1:7" ht="12.75">
      <c r="A54" s="35"/>
      <c r="B54" s="35"/>
      <c r="C54" s="41"/>
      <c r="D54" s="38" t="s">
        <v>179</v>
      </c>
      <c r="E54" s="53"/>
      <c r="F54" s="72"/>
      <c r="G54" s="96"/>
    </row>
    <row r="55" spans="1:7" ht="12.75">
      <c r="A55" s="35"/>
      <c r="B55" s="35"/>
      <c r="C55" s="35"/>
      <c r="D55" s="38" t="s">
        <v>348</v>
      </c>
      <c r="E55" s="66">
        <v>3039174</v>
      </c>
      <c r="F55" s="72">
        <v>0</v>
      </c>
      <c r="G55" s="96">
        <f>F55/E55</f>
        <v>0</v>
      </c>
    </row>
    <row r="56" spans="1:7" ht="12.75">
      <c r="A56" s="35"/>
      <c r="B56" s="35"/>
      <c r="C56" s="43">
        <v>6059</v>
      </c>
      <c r="D56" s="38" t="s">
        <v>90</v>
      </c>
      <c r="E56" s="66">
        <v>2977803</v>
      </c>
      <c r="F56" s="72">
        <v>267.09</v>
      </c>
      <c r="G56" s="96">
        <f>F56/E56</f>
        <v>8.969364326652904E-05</v>
      </c>
    </row>
    <row r="57" spans="1:7" ht="12.75">
      <c r="A57" s="35"/>
      <c r="B57" s="35"/>
      <c r="C57" s="41"/>
      <c r="D57" s="38" t="s">
        <v>179</v>
      </c>
      <c r="E57" s="53"/>
      <c r="F57" s="72"/>
      <c r="G57" s="96"/>
    </row>
    <row r="58" spans="1:7" ht="12.75">
      <c r="A58" s="35"/>
      <c r="B58" s="35"/>
      <c r="C58" s="35"/>
      <c r="D58" s="38" t="s">
        <v>348</v>
      </c>
      <c r="E58" s="66">
        <v>2977803</v>
      </c>
      <c r="F58" s="72">
        <v>267.09</v>
      </c>
      <c r="G58" s="96">
        <f>F58/E58</f>
        <v>8.969364326652904E-05</v>
      </c>
    </row>
    <row r="59" spans="1:7" ht="12.75">
      <c r="A59" s="35"/>
      <c r="B59" s="40">
        <v>90015</v>
      </c>
      <c r="C59" s="35"/>
      <c r="D59" s="38" t="s">
        <v>137</v>
      </c>
      <c r="E59" s="66">
        <v>73401</v>
      </c>
      <c r="F59" s="72">
        <f>SUM(F60)</f>
        <v>42090</v>
      </c>
      <c r="G59" s="96">
        <f>F59/E59</f>
        <v>0.573425430171251</v>
      </c>
    </row>
    <row r="60" spans="1:7" ht="12.75">
      <c r="A60" s="35"/>
      <c r="B60" s="35"/>
      <c r="C60" s="43">
        <v>6050</v>
      </c>
      <c r="D60" s="38" t="s">
        <v>90</v>
      </c>
      <c r="E60" s="66">
        <v>73401</v>
      </c>
      <c r="F60" s="72">
        <f>SUM(F62)</f>
        <v>42090</v>
      </c>
      <c r="G60" s="96">
        <f>F60/E60</f>
        <v>0.573425430171251</v>
      </c>
    </row>
    <row r="61" spans="1:7" ht="12.75">
      <c r="A61" s="35"/>
      <c r="B61" s="35"/>
      <c r="C61" s="41"/>
      <c r="D61" s="38" t="s">
        <v>179</v>
      </c>
      <c r="E61" s="53"/>
      <c r="F61" s="72"/>
      <c r="G61" s="96"/>
    </row>
    <row r="62" spans="1:7" ht="12.75">
      <c r="A62" s="35"/>
      <c r="B62" s="35"/>
      <c r="C62" s="35"/>
      <c r="D62" s="38" t="s">
        <v>251</v>
      </c>
      <c r="E62" s="66">
        <v>73401</v>
      </c>
      <c r="F62" s="72">
        <v>42090</v>
      </c>
      <c r="G62" s="96">
        <f>F62/E62</f>
        <v>0.573425430171251</v>
      </c>
    </row>
    <row r="63" spans="1:7" ht="12.75">
      <c r="A63" s="39">
        <v>921</v>
      </c>
      <c r="B63" s="35"/>
      <c r="C63" s="35"/>
      <c r="D63" s="36" t="s">
        <v>138</v>
      </c>
      <c r="E63" s="65">
        <v>757238</v>
      </c>
      <c r="F63" s="73">
        <f>SUM(F64,F69,F73,F78)</f>
        <v>26200</v>
      </c>
      <c r="G63" s="95">
        <f>F63/E63</f>
        <v>0.03459942580800224</v>
      </c>
    </row>
    <row r="64" spans="1:7" ht="12.75">
      <c r="A64" s="35"/>
      <c r="B64" s="40">
        <v>92105</v>
      </c>
      <c r="C64" s="35"/>
      <c r="D64" s="38" t="s">
        <v>141</v>
      </c>
      <c r="E64" s="66">
        <v>256740</v>
      </c>
      <c r="F64" s="72">
        <v>0</v>
      </c>
      <c r="G64" s="96">
        <f>F64/E64</f>
        <v>0</v>
      </c>
    </row>
    <row r="65" spans="1:7" ht="12.75">
      <c r="A65" s="35"/>
      <c r="B65" s="35"/>
      <c r="C65" s="43">
        <v>6050</v>
      </c>
      <c r="D65" s="38" t="s">
        <v>90</v>
      </c>
      <c r="E65" s="66">
        <v>256740</v>
      </c>
      <c r="F65" s="72">
        <v>0</v>
      </c>
      <c r="G65" s="96">
        <f>F65/E65</f>
        <v>0</v>
      </c>
    </row>
    <row r="66" spans="1:7" ht="12.75">
      <c r="A66" s="35"/>
      <c r="B66" s="35"/>
      <c r="C66" s="41"/>
      <c r="D66" s="38" t="s">
        <v>179</v>
      </c>
      <c r="E66" s="53"/>
      <c r="F66" s="72"/>
      <c r="G66" s="96"/>
    </row>
    <row r="67" spans="1:7" ht="12.75">
      <c r="A67" s="35"/>
      <c r="B67" s="35"/>
      <c r="C67" s="41"/>
      <c r="D67" s="38" t="s">
        <v>349</v>
      </c>
      <c r="E67" s="66">
        <v>256740</v>
      </c>
      <c r="F67" s="72">
        <v>0</v>
      </c>
      <c r="G67" s="96">
        <f>F67/E67</f>
        <v>0</v>
      </c>
    </row>
    <row r="68" spans="1:7" ht="12.75">
      <c r="A68" s="35"/>
      <c r="B68" s="35"/>
      <c r="C68" s="35"/>
      <c r="D68" s="38" t="s">
        <v>350</v>
      </c>
      <c r="E68" s="53"/>
      <c r="F68" s="72"/>
      <c r="G68" s="96"/>
    </row>
    <row r="69" spans="1:7" ht="12.75">
      <c r="A69" s="35"/>
      <c r="B69" s="40">
        <v>92109</v>
      </c>
      <c r="C69" s="35"/>
      <c r="D69" s="38" t="s">
        <v>142</v>
      </c>
      <c r="E69" s="66">
        <v>14000</v>
      </c>
      <c r="F69" s="72">
        <v>14000</v>
      </c>
      <c r="G69" s="96">
        <f>F69/E69</f>
        <v>1</v>
      </c>
    </row>
    <row r="70" spans="1:7" ht="12.75">
      <c r="A70" s="35"/>
      <c r="B70" s="35"/>
      <c r="C70" s="43">
        <v>6220</v>
      </c>
      <c r="D70" s="38" t="s">
        <v>284</v>
      </c>
      <c r="E70" s="66">
        <v>14000</v>
      </c>
      <c r="F70" s="72">
        <v>14000</v>
      </c>
      <c r="G70" s="96">
        <f>F70/E70</f>
        <v>1</v>
      </c>
    </row>
    <row r="71" spans="1:7" ht="12.75">
      <c r="A71" s="35"/>
      <c r="B71" s="35"/>
      <c r="C71" s="35"/>
      <c r="D71" s="38" t="s">
        <v>285</v>
      </c>
      <c r="E71" s="53"/>
      <c r="F71" s="72"/>
      <c r="G71" s="96"/>
    </row>
    <row r="72" spans="1:7" ht="12.75">
      <c r="A72" s="41"/>
      <c r="B72" s="41"/>
      <c r="C72" s="41"/>
      <c r="D72" s="38" t="s">
        <v>250</v>
      </c>
      <c r="E72" s="54"/>
      <c r="F72" s="72"/>
      <c r="G72" s="96"/>
    </row>
    <row r="73" spans="1:7" ht="12.75">
      <c r="A73" s="35"/>
      <c r="B73" s="40">
        <v>92120</v>
      </c>
      <c r="C73" s="35"/>
      <c r="D73" s="38" t="s">
        <v>181</v>
      </c>
      <c r="E73" s="66">
        <v>393498</v>
      </c>
      <c r="F73" s="72">
        <v>12200</v>
      </c>
      <c r="G73" s="96">
        <f>F73/E73</f>
        <v>0.031003969524622744</v>
      </c>
    </row>
    <row r="74" spans="1:7" ht="12.75">
      <c r="A74" s="35"/>
      <c r="B74" s="35"/>
      <c r="C74" s="43">
        <v>6050</v>
      </c>
      <c r="D74" s="38" t="s">
        <v>90</v>
      </c>
      <c r="E74" s="66">
        <v>393498</v>
      </c>
      <c r="F74" s="72">
        <v>12200</v>
      </c>
      <c r="G74" s="96">
        <f>F74/E74</f>
        <v>0.031003969524622744</v>
      </c>
    </row>
    <row r="75" spans="1:7" ht="12.75">
      <c r="A75" s="35"/>
      <c r="B75" s="35"/>
      <c r="C75" s="41"/>
      <c r="D75" s="38" t="s">
        <v>179</v>
      </c>
      <c r="E75" s="53"/>
      <c r="F75" s="72"/>
      <c r="G75" s="96"/>
    </row>
    <row r="76" spans="1:7" ht="12.75">
      <c r="A76" s="35"/>
      <c r="B76" s="35"/>
      <c r="C76" s="41"/>
      <c r="D76" s="38" t="s">
        <v>351</v>
      </c>
      <c r="E76" s="66">
        <v>393498</v>
      </c>
      <c r="F76" s="72">
        <v>12200</v>
      </c>
      <c r="G76" s="96">
        <f>F76/E76</f>
        <v>0.031003969524622744</v>
      </c>
    </row>
    <row r="77" spans="1:7" ht="12.75">
      <c r="A77" s="35"/>
      <c r="B77" s="35"/>
      <c r="C77" s="41"/>
      <c r="D77" s="38" t="s">
        <v>352</v>
      </c>
      <c r="E77" s="53"/>
      <c r="F77" s="72"/>
      <c r="G77" s="96"/>
    </row>
    <row r="78" spans="1:7" ht="12.75">
      <c r="A78" s="35"/>
      <c r="B78" s="40">
        <v>92195</v>
      </c>
      <c r="C78" s="35"/>
      <c r="D78" s="38" t="s">
        <v>36</v>
      </c>
      <c r="E78" s="66">
        <v>93000</v>
      </c>
      <c r="F78" s="72">
        <v>0</v>
      </c>
      <c r="G78" s="96">
        <f>F78/E78</f>
        <v>0</v>
      </c>
    </row>
    <row r="79" spans="1:7" ht="12.75">
      <c r="A79" s="35"/>
      <c r="B79" s="35"/>
      <c r="C79" s="43">
        <v>6050</v>
      </c>
      <c r="D79" s="38" t="s">
        <v>90</v>
      </c>
      <c r="E79" s="66">
        <v>93000</v>
      </c>
      <c r="F79" s="72">
        <v>0</v>
      </c>
      <c r="G79" s="96">
        <f>F79/E79</f>
        <v>0</v>
      </c>
    </row>
    <row r="80" spans="1:7" ht="12.75">
      <c r="A80" s="35"/>
      <c r="B80" s="35"/>
      <c r="C80" s="41"/>
      <c r="D80" s="38" t="s">
        <v>179</v>
      </c>
      <c r="E80" s="53"/>
      <c r="F80" s="72"/>
      <c r="G80" s="96"/>
    </row>
    <row r="81" spans="1:7" ht="12.75">
      <c r="A81" s="35"/>
      <c r="B81" s="35"/>
      <c r="C81" s="41"/>
      <c r="D81" s="38" t="s">
        <v>353</v>
      </c>
      <c r="E81" s="66">
        <v>18000</v>
      </c>
      <c r="F81" s="72">
        <v>0</v>
      </c>
      <c r="G81" s="96">
        <f>F81/E81</f>
        <v>0</v>
      </c>
    </row>
    <row r="82" spans="1:7" ht="12.75">
      <c r="A82" s="35"/>
      <c r="B82" s="35"/>
      <c r="C82" s="41"/>
      <c r="D82" s="38" t="s">
        <v>354</v>
      </c>
      <c r="E82" s="66">
        <v>26000</v>
      </c>
      <c r="F82" s="72">
        <v>0</v>
      </c>
      <c r="G82" s="96">
        <f>F82/E82</f>
        <v>0</v>
      </c>
    </row>
    <row r="83" spans="1:7" ht="12.75">
      <c r="A83" s="35"/>
      <c r="B83" s="35"/>
      <c r="C83" s="41"/>
      <c r="D83" s="38" t="s">
        <v>355</v>
      </c>
      <c r="E83" s="66">
        <v>49000</v>
      </c>
      <c r="F83" s="72">
        <v>0</v>
      </c>
      <c r="G83" s="96">
        <f>F83/E83</f>
        <v>0</v>
      </c>
    </row>
    <row r="84" spans="1:7" ht="12.75">
      <c r="A84" s="35"/>
      <c r="B84" s="35"/>
      <c r="C84" s="35"/>
      <c r="D84" s="38" t="s">
        <v>356</v>
      </c>
      <c r="E84" s="53"/>
      <c r="F84" s="72"/>
      <c r="G84" s="96"/>
    </row>
    <row r="85" spans="1:7" ht="12.75">
      <c r="A85" s="39">
        <v>926</v>
      </c>
      <c r="B85" s="35"/>
      <c r="C85" s="35"/>
      <c r="D85" s="36" t="s">
        <v>144</v>
      </c>
      <c r="E85" s="65">
        <v>40000</v>
      </c>
      <c r="F85" s="73">
        <f>SUM(F86)</f>
        <v>2196</v>
      </c>
      <c r="G85" s="95">
        <f>F85/E85</f>
        <v>0.0549</v>
      </c>
    </row>
    <row r="86" spans="1:7" ht="12.75">
      <c r="A86" s="35"/>
      <c r="B86" s="40">
        <v>92601</v>
      </c>
      <c r="C86" s="35"/>
      <c r="D86" s="38" t="s">
        <v>145</v>
      </c>
      <c r="E86" s="66">
        <v>40000</v>
      </c>
      <c r="F86" s="72">
        <f>SUM(F87)</f>
        <v>2196</v>
      </c>
      <c r="G86" s="96">
        <f>F86/E86</f>
        <v>0.0549</v>
      </c>
    </row>
    <row r="87" spans="1:7" ht="12.75">
      <c r="A87" s="35"/>
      <c r="B87" s="35"/>
      <c r="C87" s="43">
        <v>6050</v>
      </c>
      <c r="D87" s="38" t="s">
        <v>90</v>
      </c>
      <c r="E87" s="66">
        <v>40000</v>
      </c>
      <c r="F87" s="72">
        <f>SUM(F89)</f>
        <v>2196</v>
      </c>
      <c r="G87" s="96">
        <f>F87/E87</f>
        <v>0.0549</v>
      </c>
    </row>
    <row r="88" spans="1:7" ht="12.75">
      <c r="A88" s="35"/>
      <c r="B88" s="35"/>
      <c r="C88" s="41"/>
      <c r="D88" s="38" t="s">
        <v>179</v>
      </c>
      <c r="E88" s="53"/>
      <c r="F88" s="72"/>
      <c r="G88" s="96"/>
    </row>
    <row r="89" spans="1:7" ht="12.75">
      <c r="A89" s="35"/>
      <c r="B89" s="35"/>
      <c r="C89" s="41"/>
      <c r="D89" s="38" t="s">
        <v>357</v>
      </c>
      <c r="E89" s="66">
        <v>40000</v>
      </c>
      <c r="F89" s="72">
        <v>2196</v>
      </c>
      <c r="G89" s="96">
        <f>F89/E89</f>
        <v>0.0549</v>
      </c>
    </row>
    <row r="90" spans="1:7" ht="12.75">
      <c r="A90" s="41"/>
      <c r="B90" s="41"/>
      <c r="C90" s="41"/>
      <c r="D90" s="42" t="s">
        <v>162</v>
      </c>
      <c r="E90" s="73">
        <f>SUM(E85,E63,E51,E46,E35,E29,E24,E19,E12,E7,E2)</f>
        <v>7276963</v>
      </c>
      <c r="F90" s="73">
        <f>SUM(F85,F63,F51,F46,F35,F29,F24,F19,F12,F7,F2)</f>
        <v>128968.20999999999</v>
      </c>
      <c r="G90" s="95">
        <f>F90/E90</f>
        <v>0.01772280689073175</v>
      </c>
    </row>
  </sheetData>
  <sheetProtection/>
  <printOptions horizontalCentered="1"/>
  <pageMargins left="0.5511811023622047" right="0.3937007874015748" top="1.1023622047244095" bottom="0.8661417322834646" header="0.6692913385826772" footer="0.5118110236220472"/>
  <pageSetup firstPageNumber="47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7
Wykonanie wydatków inwestycyjnych wg zadań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F1" sqref="F1"/>
    </sheetView>
  </sheetViews>
  <sheetFormatPr defaultColWidth="8.00390625" defaultRowHeight="12.75"/>
  <cols>
    <col min="1" max="1" width="5.140625" style="2" bestFit="1" customWidth="1"/>
    <col min="2" max="2" width="7.7109375" style="2" bestFit="1" customWidth="1"/>
    <col min="3" max="3" width="4.421875" style="2" bestFit="1" customWidth="1"/>
    <col min="4" max="4" width="53.28125" style="2" bestFit="1" customWidth="1"/>
    <col min="5" max="5" width="13.28125" style="117" bestFit="1" customWidth="1"/>
    <col min="6" max="6" width="11.8515625" style="67" bestFit="1" customWidth="1"/>
    <col min="7" max="7" width="10.140625" style="113" customWidth="1"/>
    <col min="8" max="16384" width="8.00390625" style="2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121" t="s">
        <v>182</v>
      </c>
      <c r="F1" s="75" t="s">
        <v>391</v>
      </c>
      <c r="G1" s="76" t="s">
        <v>293</v>
      </c>
    </row>
    <row r="2" spans="1:7" ht="12.75">
      <c r="A2" s="39">
        <v>801</v>
      </c>
      <c r="B2" s="35"/>
      <c r="C2" s="35"/>
      <c r="D2" s="36" t="s">
        <v>52</v>
      </c>
      <c r="E2" s="65">
        <f>SUM(E3)</f>
        <v>505000</v>
      </c>
      <c r="F2" s="73">
        <f>SUM(F3)</f>
        <v>262801.28</v>
      </c>
      <c r="G2" s="96">
        <f>F2/E2</f>
        <v>0.5203985742574258</v>
      </c>
    </row>
    <row r="3" spans="1:7" ht="12.75">
      <c r="A3" s="35"/>
      <c r="B3" s="40">
        <v>80110</v>
      </c>
      <c r="C3" s="35"/>
      <c r="D3" s="38" t="s">
        <v>54</v>
      </c>
      <c r="E3" s="66">
        <f>SUM(E4)</f>
        <v>505000</v>
      </c>
      <c r="F3" s="72">
        <f>SUM(F4)</f>
        <v>262801.28</v>
      </c>
      <c r="G3" s="96">
        <f>F3/E3</f>
        <v>0.5203985742574258</v>
      </c>
    </row>
    <row r="4" spans="1:7" ht="12.75">
      <c r="A4" s="35"/>
      <c r="B4" s="35"/>
      <c r="C4" s="43">
        <v>2540</v>
      </c>
      <c r="D4" s="38" t="s">
        <v>240</v>
      </c>
      <c r="E4" s="66">
        <v>505000</v>
      </c>
      <c r="F4" s="72">
        <v>262801.28</v>
      </c>
      <c r="G4" s="96">
        <f>F4/E4</f>
        <v>0.5203985742574258</v>
      </c>
    </row>
    <row r="5" spans="1:7" ht="12.75">
      <c r="A5" s="35"/>
      <c r="B5" s="35"/>
      <c r="C5" s="35"/>
      <c r="D5" s="38" t="s">
        <v>241</v>
      </c>
      <c r="E5" s="53"/>
      <c r="F5" s="72"/>
      <c r="G5" s="120"/>
    </row>
    <row r="6" spans="1:7" ht="12.75">
      <c r="A6" s="39">
        <v>900</v>
      </c>
      <c r="B6" s="35"/>
      <c r="C6" s="35"/>
      <c r="D6" s="36" t="s">
        <v>60</v>
      </c>
      <c r="E6" s="73">
        <f>SUM(E7)</f>
        <v>79952</v>
      </c>
      <c r="F6" s="73">
        <f>SUM(F7)</f>
        <v>79952</v>
      </c>
      <c r="G6" s="95">
        <f aca="true" t="shared" si="0" ref="G6:G23">F6/E6</f>
        <v>1</v>
      </c>
    </row>
    <row r="7" spans="1:7" ht="12.75">
      <c r="A7" s="35"/>
      <c r="B7" s="40">
        <v>90001</v>
      </c>
      <c r="C7" s="35"/>
      <c r="D7" s="38" t="s">
        <v>131</v>
      </c>
      <c r="E7" s="66">
        <f>SUM(E8)</f>
        <v>79952</v>
      </c>
      <c r="F7" s="66">
        <f>SUM(F8)</f>
        <v>79952</v>
      </c>
      <c r="G7" s="96">
        <f t="shared" si="0"/>
        <v>1</v>
      </c>
    </row>
    <row r="8" spans="1:7" ht="12.75">
      <c r="A8" s="35"/>
      <c r="B8" s="35"/>
      <c r="C8" s="35">
        <v>2510</v>
      </c>
      <c r="D8" s="38" t="s">
        <v>358</v>
      </c>
      <c r="E8" s="66">
        <v>79952</v>
      </c>
      <c r="F8" s="72">
        <v>79952</v>
      </c>
      <c r="G8" s="96">
        <f t="shared" si="0"/>
        <v>1</v>
      </c>
    </row>
    <row r="9" spans="1:7" ht="12.75">
      <c r="A9" s="39">
        <v>921</v>
      </c>
      <c r="B9" s="35"/>
      <c r="C9" s="35"/>
      <c r="D9" s="36" t="s">
        <v>138</v>
      </c>
      <c r="E9" s="65">
        <f>SUM(E10,E14,E19)</f>
        <v>1072185</v>
      </c>
      <c r="F9" s="73">
        <f>SUM(F10,F14,F19)</f>
        <v>588134</v>
      </c>
      <c r="G9" s="96">
        <f t="shared" si="0"/>
        <v>0.5485377989805864</v>
      </c>
    </row>
    <row r="10" spans="1:7" ht="12.75">
      <c r="A10" s="35"/>
      <c r="B10" s="40">
        <v>92103</v>
      </c>
      <c r="C10" s="35"/>
      <c r="D10" s="38" t="s">
        <v>139</v>
      </c>
      <c r="E10" s="66">
        <v>75786</v>
      </c>
      <c r="F10" s="72">
        <f>SUM(F11)</f>
        <v>21894</v>
      </c>
      <c r="G10" s="96">
        <f t="shared" si="0"/>
        <v>0.28889240756868023</v>
      </c>
    </row>
    <row r="11" spans="1:7" ht="12.75">
      <c r="A11" s="35"/>
      <c r="B11" s="35"/>
      <c r="C11" s="43">
        <v>2480</v>
      </c>
      <c r="D11" s="38" t="s">
        <v>140</v>
      </c>
      <c r="E11" s="66">
        <v>75786</v>
      </c>
      <c r="F11" s="72">
        <f>SUM(F13)</f>
        <v>21894</v>
      </c>
      <c r="G11" s="96">
        <f t="shared" si="0"/>
        <v>0.28889240756868023</v>
      </c>
    </row>
    <row r="12" spans="1:7" ht="12.75">
      <c r="A12" s="35"/>
      <c r="B12" s="35"/>
      <c r="C12" s="43"/>
      <c r="D12" s="38" t="s">
        <v>179</v>
      </c>
      <c r="E12" s="66"/>
      <c r="F12" s="72"/>
      <c r="G12" s="120"/>
    </row>
    <row r="13" spans="1:7" ht="12.75">
      <c r="A13" s="35"/>
      <c r="B13" s="35"/>
      <c r="C13" s="43"/>
      <c r="D13" s="38" t="s">
        <v>258</v>
      </c>
      <c r="E13" s="66">
        <v>75786</v>
      </c>
      <c r="F13" s="72">
        <v>21894</v>
      </c>
      <c r="G13" s="96">
        <f t="shared" si="0"/>
        <v>0.28889240756868023</v>
      </c>
    </row>
    <row r="14" spans="1:7" ht="12.75">
      <c r="A14" s="35"/>
      <c r="B14" s="40">
        <v>92109</v>
      </c>
      <c r="C14" s="35"/>
      <c r="D14" s="38" t="s">
        <v>142</v>
      </c>
      <c r="E14" s="66">
        <f>SUM(E15)</f>
        <v>632158</v>
      </c>
      <c r="F14" s="72">
        <f>SUM(F15)</f>
        <v>383874</v>
      </c>
      <c r="G14" s="96">
        <f t="shared" si="0"/>
        <v>0.607243758680583</v>
      </c>
    </row>
    <row r="15" spans="1:7" ht="12.75">
      <c r="A15" s="35"/>
      <c r="B15" s="35"/>
      <c r="C15" s="43">
        <v>2480</v>
      </c>
      <c r="D15" s="38" t="s">
        <v>140</v>
      </c>
      <c r="E15" s="66">
        <f>SUM(E17:E18)</f>
        <v>632158</v>
      </c>
      <c r="F15" s="72">
        <f>SUM(F17:F18)</f>
        <v>383874</v>
      </c>
      <c r="G15" s="96">
        <f t="shared" si="0"/>
        <v>0.607243758680583</v>
      </c>
    </row>
    <row r="16" spans="1:7" ht="12.75">
      <c r="A16" s="35"/>
      <c r="B16" s="35"/>
      <c r="C16" s="41"/>
      <c r="D16" s="38" t="s">
        <v>179</v>
      </c>
      <c r="E16" s="53"/>
      <c r="F16" s="72"/>
      <c r="G16" s="120"/>
    </row>
    <row r="17" spans="1:7" ht="12.75">
      <c r="A17" s="35"/>
      <c r="B17" s="35"/>
      <c r="C17" s="41"/>
      <c r="D17" s="38" t="s">
        <v>252</v>
      </c>
      <c r="E17" s="66">
        <v>468553</v>
      </c>
      <c r="F17" s="72">
        <v>302076</v>
      </c>
      <c r="G17" s="96">
        <f t="shared" si="0"/>
        <v>0.6446997458131738</v>
      </c>
    </row>
    <row r="18" spans="1:7" ht="12.75">
      <c r="A18" s="35"/>
      <c r="B18" s="35"/>
      <c r="C18" s="35"/>
      <c r="D18" s="38" t="s">
        <v>253</v>
      </c>
      <c r="E18" s="66">
        <v>163605</v>
      </c>
      <c r="F18" s="72">
        <v>81798</v>
      </c>
      <c r="G18" s="96">
        <f t="shared" si="0"/>
        <v>0.49997249472815625</v>
      </c>
    </row>
    <row r="19" spans="1:7" ht="12.75">
      <c r="A19" s="35"/>
      <c r="B19" s="40">
        <v>92116</v>
      </c>
      <c r="C19" s="35"/>
      <c r="D19" s="38" t="s">
        <v>143</v>
      </c>
      <c r="E19" s="66">
        <f>SUM(E20)</f>
        <v>364241</v>
      </c>
      <c r="F19" s="72">
        <f>SUM(F20)</f>
        <v>182366</v>
      </c>
      <c r="G19" s="96">
        <f t="shared" si="0"/>
        <v>0.5006740042993513</v>
      </c>
    </row>
    <row r="20" spans="1:7" ht="12.75">
      <c r="A20" s="35"/>
      <c r="B20" s="35"/>
      <c r="C20" s="43">
        <v>2480</v>
      </c>
      <c r="D20" s="38" t="s">
        <v>140</v>
      </c>
      <c r="E20" s="66">
        <f>SUM(E22)</f>
        <v>364241</v>
      </c>
      <c r="F20" s="72">
        <f>SUM(F22)</f>
        <v>182366</v>
      </c>
      <c r="G20" s="96">
        <f t="shared" si="0"/>
        <v>0.5006740042993513</v>
      </c>
    </row>
    <row r="21" spans="1:7" ht="12.75">
      <c r="A21" s="35"/>
      <c r="B21" s="35"/>
      <c r="C21" s="41"/>
      <c r="D21" s="38" t="s">
        <v>179</v>
      </c>
      <c r="E21" s="53"/>
      <c r="F21" s="72"/>
      <c r="G21" s="120"/>
    </row>
    <row r="22" spans="1:7" ht="12.75">
      <c r="A22" s="35"/>
      <c r="B22" s="35"/>
      <c r="C22" s="35"/>
      <c r="D22" s="38" t="s">
        <v>254</v>
      </c>
      <c r="E22" s="66">
        <v>364241</v>
      </c>
      <c r="F22" s="72">
        <v>182366</v>
      </c>
      <c r="G22" s="96">
        <f t="shared" si="0"/>
        <v>0.5006740042993513</v>
      </c>
    </row>
    <row r="23" spans="1:7" ht="12.75">
      <c r="A23" s="41"/>
      <c r="B23" s="41"/>
      <c r="C23" s="41"/>
      <c r="D23" s="42" t="s">
        <v>162</v>
      </c>
      <c r="E23" s="65">
        <f>SUM(E9,E6,E2)</f>
        <v>1657137</v>
      </c>
      <c r="F23" s="65">
        <f>SUM(F9,F6,F2)</f>
        <v>930887.28</v>
      </c>
      <c r="G23" s="96">
        <f t="shared" si="0"/>
        <v>0.5617443096135082</v>
      </c>
    </row>
  </sheetData>
  <sheetProtection/>
  <printOptions horizontalCentered="1"/>
  <pageMargins left="0.6299212598425197" right="0.3937007874015748" top="1.1811023622047245" bottom="0.984251968503937" header="0.5905511811023623" footer="0.5118110236220472"/>
  <pageSetup firstPageNumber="50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8
Przekazane dotacje podmiotowe.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9">
      <selection activeCell="F1" sqref="F1"/>
    </sheetView>
  </sheetViews>
  <sheetFormatPr defaultColWidth="8.00390625" defaultRowHeight="12.75"/>
  <cols>
    <col min="1" max="1" width="5.140625" style="125" bestFit="1" customWidth="1"/>
    <col min="2" max="2" width="7.7109375" style="125" bestFit="1" customWidth="1"/>
    <col min="3" max="3" width="4.421875" style="125" bestFit="1" customWidth="1"/>
    <col min="4" max="4" width="58.140625" style="2" bestFit="1" customWidth="1"/>
    <col min="5" max="5" width="11.7109375" style="2" bestFit="1" customWidth="1"/>
    <col min="6" max="6" width="11.7109375" style="123" bestFit="1" customWidth="1"/>
    <col min="7" max="7" width="9.57421875" style="124" customWidth="1"/>
    <col min="8" max="16384" width="8.00390625" style="2" customWidth="1"/>
  </cols>
  <sheetData>
    <row r="1" spans="1:7" ht="25.5">
      <c r="A1" s="33" t="s">
        <v>32</v>
      </c>
      <c r="B1" s="33" t="s">
        <v>33</v>
      </c>
      <c r="C1" s="33" t="s">
        <v>213</v>
      </c>
      <c r="D1" s="33" t="s">
        <v>34</v>
      </c>
      <c r="E1" s="121" t="s">
        <v>182</v>
      </c>
      <c r="F1" s="75" t="s">
        <v>391</v>
      </c>
      <c r="G1" s="76" t="s">
        <v>293</v>
      </c>
    </row>
    <row r="2" spans="1:7" ht="12.75">
      <c r="A2" s="44">
        <v>801</v>
      </c>
      <c r="B2" s="45"/>
      <c r="C2" s="45"/>
      <c r="D2" s="36" t="s">
        <v>52</v>
      </c>
      <c r="E2" s="65">
        <v>25000</v>
      </c>
      <c r="F2" s="73">
        <f>SUM(F3)</f>
        <v>0</v>
      </c>
      <c r="G2" s="95">
        <f aca="true" t="shared" si="0" ref="G2:G17">F2/E2</f>
        <v>0</v>
      </c>
    </row>
    <row r="3" spans="1:7" ht="12.75">
      <c r="A3" s="45"/>
      <c r="B3" s="46">
        <v>80110</v>
      </c>
      <c r="C3" s="45"/>
      <c r="D3" s="38" t="s">
        <v>54</v>
      </c>
      <c r="E3" s="66">
        <v>25000</v>
      </c>
      <c r="F3" s="72">
        <v>0</v>
      </c>
      <c r="G3" s="96">
        <f t="shared" si="0"/>
        <v>0</v>
      </c>
    </row>
    <row r="4" spans="1:7" ht="12.75">
      <c r="A4" s="45"/>
      <c r="B4" s="45"/>
      <c r="C4" s="47">
        <v>2800</v>
      </c>
      <c r="D4" s="38" t="s">
        <v>340</v>
      </c>
      <c r="E4" s="66">
        <v>25000</v>
      </c>
      <c r="F4" s="72">
        <v>0</v>
      </c>
      <c r="G4" s="96">
        <f t="shared" si="0"/>
        <v>0</v>
      </c>
    </row>
    <row r="5" spans="1:7" ht="12.75">
      <c r="A5" s="45"/>
      <c r="B5" s="45"/>
      <c r="C5" s="45"/>
      <c r="D5" s="38" t="s">
        <v>250</v>
      </c>
      <c r="E5" s="53"/>
      <c r="F5" s="72"/>
      <c r="G5" s="96"/>
    </row>
    <row r="6" spans="1:7" ht="12.75">
      <c r="A6" s="44">
        <v>851</v>
      </c>
      <c r="B6" s="45"/>
      <c r="C6" s="45"/>
      <c r="D6" s="36" t="s">
        <v>55</v>
      </c>
      <c r="E6" s="65">
        <v>26000</v>
      </c>
      <c r="F6" s="73">
        <v>900</v>
      </c>
      <c r="G6" s="95">
        <f t="shared" si="0"/>
        <v>0.03461538461538462</v>
      </c>
    </row>
    <row r="7" spans="1:7" ht="12.75">
      <c r="A7" s="45"/>
      <c r="B7" s="46">
        <v>85153</v>
      </c>
      <c r="C7" s="45"/>
      <c r="D7" s="38" t="s">
        <v>124</v>
      </c>
      <c r="E7" s="66">
        <v>20000</v>
      </c>
      <c r="F7" s="72">
        <v>0</v>
      </c>
      <c r="G7" s="96">
        <f t="shared" si="0"/>
        <v>0</v>
      </c>
    </row>
    <row r="8" spans="1:7" ht="12.75">
      <c r="A8" s="45"/>
      <c r="B8" s="45"/>
      <c r="C8" s="47">
        <v>2800</v>
      </c>
      <c r="D8" s="38" t="s">
        <v>340</v>
      </c>
      <c r="E8" s="66">
        <v>8000</v>
      </c>
      <c r="F8" s="72">
        <v>0</v>
      </c>
      <c r="G8" s="96">
        <f t="shared" si="0"/>
        <v>0</v>
      </c>
    </row>
    <row r="9" spans="1:7" ht="12.75">
      <c r="A9" s="45"/>
      <c r="B9" s="45"/>
      <c r="C9" s="45"/>
      <c r="D9" s="38" t="s">
        <v>250</v>
      </c>
      <c r="E9" s="53"/>
      <c r="F9" s="72"/>
      <c r="G9" s="96"/>
    </row>
    <row r="10" spans="1:7" ht="12.75">
      <c r="A10" s="45"/>
      <c r="B10" s="45"/>
      <c r="C10" s="47">
        <v>2820</v>
      </c>
      <c r="D10" s="38" t="s">
        <v>243</v>
      </c>
      <c r="E10" s="66">
        <v>12000</v>
      </c>
      <c r="F10" s="72">
        <v>0</v>
      </c>
      <c r="G10" s="96">
        <f t="shared" si="0"/>
        <v>0</v>
      </c>
    </row>
    <row r="11" spans="1:7" ht="12.75">
      <c r="A11" s="45"/>
      <c r="B11" s="45"/>
      <c r="C11" s="45"/>
      <c r="D11" s="38" t="s">
        <v>244</v>
      </c>
      <c r="E11" s="53"/>
      <c r="F11" s="72"/>
      <c r="G11" s="96"/>
    </row>
    <row r="12" spans="1:7" ht="12.75">
      <c r="A12" s="45"/>
      <c r="B12" s="46">
        <v>85195</v>
      </c>
      <c r="C12" s="45"/>
      <c r="D12" s="38" t="s">
        <v>36</v>
      </c>
      <c r="E12" s="66">
        <v>6000</v>
      </c>
      <c r="F12" s="72">
        <v>900</v>
      </c>
      <c r="G12" s="96">
        <f t="shared" si="0"/>
        <v>0.15</v>
      </c>
    </row>
    <row r="13" spans="1:7" ht="12.75">
      <c r="A13" s="45"/>
      <c r="B13" s="45"/>
      <c r="C13" s="47">
        <v>2820</v>
      </c>
      <c r="D13" s="38" t="s">
        <v>243</v>
      </c>
      <c r="E13" s="66">
        <v>6000</v>
      </c>
      <c r="F13" s="72">
        <v>900</v>
      </c>
      <c r="G13" s="96">
        <f t="shared" si="0"/>
        <v>0.15</v>
      </c>
    </row>
    <row r="14" spans="1:7" ht="12.75">
      <c r="A14" s="45"/>
      <c r="B14" s="45"/>
      <c r="C14" s="45"/>
      <c r="D14" s="38" t="s">
        <v>244</v>
      </c>
      <c r="E14" s="53"/>
      <c r="F14" s="72"/>
      <c r="G14" s="96"/>
    </row>
    <row r="15" spans="1:7" ht="12.75">
      <c r="A15" s="44">
        <v>852</v>
      </c>
      <c r="B15" s="45"/>
      <c r="C15" s="45"/>
      <c r="D15" s="36" t="s">
        <v>57</v>
      </c>
      <c r="E15" s="65">
        <v>20000</v>
      </c>
      <c r="F15" s="73">
        <v>10000</v>
      </c>
      <c r="G15" s="95">
        <f t="shared" si="0"/>
        <v>0.5</v>
      </c>
    </row>
    <row r="16" spans="1:7" ht="12.75">
      <c r="A16" s="45"/>
      <c r="B16" s="46">
        <v>85228</v>
      </c>
      <c r="C16" s="45"/>
      <c r="D16" s="38" t="s">
        <v>59</v>
      </c>
      <c r="E16" s="66">
        <v>20000</v>
      </c>
      <c r="F16" s="72">
        <v>10000</v>
      </c>
      <c r="G16" s="96">
        <f t="shared" si="0"/>
        <v>0.5</v>
      </c>
    </row>
    <row r="17" spans="1:7" ht="12.75">
      <c r="A17" s="45"/>
      <c r="B17" s="45"/>
      <c r="C17" s="47">
        <v>2830</v>
      </c>
      <c r="D17" s="38" t="s">
        <v>243</v>
      </c>
      <c r="E17" s="66">
        <v>20000</v>
      </c>
      <c r="F17" s="72">
        <v>10000</v>
      </c>
      <c r="G17" s="96">
        <f t="shared" si="0"/>
        <v>0.5</v>
      </c>
    </row>
    <row r="18" spans="1:7" ht="12.75">
      <c r="A18" s="45"/>
      <c r="B18" s="45"/>
      <c r="C18" s="45"/>
      <c r="D18" s="38" t="s">
        <v>249</v>
      </c>
      <c r="E18" s="53"/>
      <c r="F18" s="72"/>
      <c r="G18" s="96"/>
    </row>
    <row r="19" spans="1:7" ht="12.75">
      <c r="A19" s="48"/>
      <c r="B19" s="48"/>
      <c r="C19" s="48"/>
      <c r="D19" s="38" t="s">
        <v>250</v>
      </c>
      <c r="E19" s="54"/>
      <c r="F19" s="72"/>
      <c r="G19" s="96"/>
    </row>
    <row r="20" spans="1:7" ht="12.75">
      <c r="A20" s="44">
        <v>921</v>
      </c>
      <c r="B20" s="45"/>
      <c r="C20" s="45"/>
      <c r="D20" s="36" t="s">
        <v>138</v>
      </c>
      <c r="E20" s="65">
        <v>70000</v>
      </c>
      <c r="F20" s="73">
        <f>SUM(F21,F24)</f>
        <v>17500</v>
      </c>
      <c r="G20" s="95">
        <f>F20/E20</f>
        <v>0.25</v>
      </c>
    </row>
    <row r="21" spans="1:7" ht="12.75">
      <c r="A21" s="45"/>
      <c r="B21" s="46">
        <v>92105</v>
      </c>
      <c r="C21" s="45"/>
      <c r="D21" s="38" t="s">
        <v>141</v>
      </c>
      <c r="E21" s="66">
        <v>25000</v>
      </c>
      <c r="F21" s="72">
        <f>SUM(F22)</f>
        <v>17500</v>
      </c>
      <c r="G21" s="96">
        <f>F21/E21</f>
        <v>0.7</v>
      </c>
    </row>
    <row r="22" spans="1:7" ht="12.75">
      <c r="A22" s="45"/>
      <c r="B22" s="45"/>
      <c r="C22" s="47">
        <v>2820</v>
      </c>
      <c r="D22" s="38" t="s">
        <v>243</v>
      </c>
      <c r="E22" s="66">
        <v>25000</v>
      </c>
      <c r="F22" s="72">
        <v>17500</v>
      </c>
      <c r="G22" s="96">
        <f>F22/E22</f>
        <v>0.7</v>
      </c>
    </row>
    <row r="23" spans="1:7" ht="12.75">
      <c r="A23" s="45"/>
      <c r="B23" s="45"/>
      <c r="C23" s="45"/>
      <c r="D23" s="38" t="s">
        <v>244</v>
      </c>
      <c r="E23" s="53"/>
      <c r="F23" s="72"/>
      <c r="G23" s="96"/>
    </row>
    <row r="24" spans="1:7" ht="12.75">
      <c r="A24" s="45"/>
      <c r="B24" s="46">
        <v>92120</v>
      </c>
      <c r="C24" s="45"/>
      <c r="D24" s="38" t="s">
        <v>181</v>
      </c>
      <c r="E24" s="66">
        <v>45000</v>
      </c>
      <c r="F24" s="72">
        <v>0</v>
      </c>
      <c r="G24" s="96">
        <f>F24/E24</f>
        <v>0</v>
      </c>
    </row>
    <row r="25" spans="1:7" ht="12.75">
      <c r="A25" s="45"/>
      <c r="B25" s="45"/>
      <c r="C25" s="47">
        <v>2720</v>
      </c>
      <c r="D25" s="38" t="s">
        <v>255</v>
      </c>
      <c r="E25" s="66">
        <v>45000</v>
      </c>
      <c r="F25" s="72">
        <v>0</v>
      </c>
      <c r="G25" s="96">
        <f>F25/E25</f>
        <v>0</v>
      </c>
    </row>
    <row r="26" spans="1:7" ht="12.75">
      <c r="A26" s="45"/>
      <c r="B26" s="45"/>
      <c r="C26" s="45"/>
      <c r="D26" s="38" t="s">
        <v>256</v>
      </c>
      <c r="E26" s="53"/>
      <c r="F26" s="72"/>
      <c r="G26" s="96"/>
    </row>
    <row r="27" spans="1:7" ht="12.75">
      <c r="A27" s="48"/>
      <c r="B27" s="48"/>
      <c r="C27" s="48"/>
      <c r="D27" s="38" t="s">
        <v>257</v>
      </c>
      <c r="E27" s="54"/>
      <c r="F27" s="72"/>
      <c r="G27" s="96"/>
    </row>
    <row r="28" spans="1:7" ht="12.75">
      <c r="A28" s="44">
        <v>926</v>
      </c>
      <c r="B28" s="45"/>
      <c r="C28" s="45"/>
      <c r="D28" s="36" t="s">
        <v>144</v>
      </c>
      <c r="E28" s="65">
        <v>399271</v>
      </c>
      <c r="F28" s="73">
        <f>SUM(F29,F31)</f>
        <v>273806</v>
      </c>
      <c r="G28" s="95">
        <f aca="true" t="shared" si="1" ref="G28:G34">F28/E28</f>
        <v>0.6857648063595904</v>
      </c>
    </row>
    <row r="29" spans="1:7" ht="12.75">
      <c r="A29" s="45"/>
      <c r="B29" s="46">
        <v>92601</v>
      </c>
      <c r="C29" s="45"/>
      <c r="D29" s="38" t="s">
        <v>145</v>
      </c>
      <c r="E29" s="66">
        <v>99271</v>
      </c>
      <c r="F29" s="72">
        <f>SUM(F30)</f>
        <v>56806</v>
      </c>
      <c r="G29" s="96">
        <f t="shared" si="1"/>
        <v>0.57223156813168</v>
      </c>
    </row>
    <row r="30" spans="1:7" ht="12.75">
      <c r="A30" s="45"/>
      <c r="B30" s="45"/>
      <c r="C30" s="47">
        <v>2650</v>
      </c>
      <c r="D30" s="38" t="s">
        <v>132</v>
      </c>
      <c r="E30" s="66">
        <v>99271</v>
      </c>
      <c r="F30" s="72">
        <v>56806</v>
      </c>
      <c r="G30" s="96">
        <f t="shared" si="1"/>
        <v>0.57223156813168</v>
      </c>
    </row>
    <row r="31" spans="1:7" ht="12.75">
      <c r="A31" s="45"/>
      <c r="B31" s="46">
        <v>92605</v>
      </c>
      <c r="C31" s="45"/>
      <c r="D31" s="38" t="s">
        <v>146</v>
      </c>
      <c r="E31" s="66">
        <v>300000</v>
      </c>
      <c r="F31" s="72">
        <f>SUM(F32)</f>
        <v>217000</v>
      </c>
      <c r="G31" s="96">
        <f t="shared" si="1"/>
        <v>0.7233333333333334</v>
      </c>
    </row>
    <row r="32" spans="1:7" ht="12.75">
      <c r="A32" s="45"/>
      <c r="B32" s="45"/>
      <c r="C32" s="47">
        <v>2820</v>
      </c>
      <c r="D32" s="38" t="s">
        <v>243</v>
      </c>
      <c r="E32" s="66">
        <v>300000</v>
      </c>
      <c r="F32" s="72">
        <v>217000</v>
      </c>
      <c r="G32" s="96">
        <f t="shared" si="1"/>
        <v>0.7233333333333334</v>
      </c>
    </row>
    <row r="33" spans="1:7" ht="12.75">
      <c r="A33" s="45"/>
      <c r="B33" s="45"/>
      <c r="C33" s="45"/>
      <c r="D33" s="38" t="s">
        <v>244</v>
      </c>
      <c r="E33" s="53"/>
      <c r="F33" s="72"/>
      <c r="G33" s="96"/>
    </row>
    <row r="34" spans="1:7" ht="12.75">
      <c r="A34" s="48"/>
      <c r="B34" s="48"/>
      <c r="C34" s="48"/>
      <c r="D34" s="42" t="s">
        <v>162</v>
      </c>
      <c r="E34" s="73">
        <f>SUM(E28,E20,E15,E6,E2)</f>
        <v>540271</v>
      </c>
      <c r="F34" s="73">
        <f>SUM(F28,F20,F15,F6,F2)</f>
        <v>302206</v>
      </c>
      <c r="G34" s="95">
        <f t="shared" si="1"/>
        <v>0.5593600248764046</v>
      </c>
    </row>
  </sheetData>
  <sheetProtection/>
  <printOptions horizontalCentered="1"/>
  <pageMargins left="0.4724409448818898" right="0.2755905511811024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Header>&amp;L&amp;"Arial,Pogrubiony"BUDŻET GMINY PACZKÓW NA 2009R.
Informacja o przebiegu wykonania za I półrocze.&amp;R&amp;8Zał. nr 9
Dotacje celowe i 
przedmiotowe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2009-08-28T12:23:16Z</cp:lastPrinted>
  <dcterms:created xsi:type="dcterms:W3CDTF">2005-01-26T07:18:18Z</dcterms:created>
  <dcterms:modified xsi:type="dcterms:W3CDTF">2009-08-28T12:47:28Z</dcterms:modified>
  <cp:category/>
  <cp:version/>
  <cp:contentType/>
  <cp:contentStatus/>
</cp:coreProperties>
</file>