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13"/>
  </bookViews>
  <sheets>
    <sheet name="Zał.1" sheetId="1" r:id="rId1"/>
    <sheet name="Zał.2" sheetId="2" r:id="rId2"/>
    <sheet name="Zał.3" sheetId="3" r:id="rId3"/>
    <sheet name="Zał.4" sheetId="4" r:id="rId4"/>
    <sheet name="Zał. 5" sheetId="5" r:id="rId5"/>
    <sheet name="Zał.6" sheetId="6" r:id="rId6"/>
    <sheet name="Zał. 7" sheetId="7" r:id="rId7"/>
    <sheet name="Zał. 8" sheetId="8" r:id="rId8"/>
    <sheet name="Zał. 9" sheetId="9" r:id="rId9"/>
    <sheet name="Zał. 10" sheetId="10" r:id="rId10"/>
    <sheet name="Zał. 11" sheetId="11" r:id="rId11"/>
    <sheet name="Zał. 12" sheetId="12" r:id="rId12"/>
    <sheet name="Zał. 13" sheetId="13" r:id="rId13"/>
    <sheet name="Zał. 14" sheetId="14" r:id="rId14"/>
    <sheet name="Zał. 15" sheetId="15" r:id="rId15"/>
  </sheets>
  <definedNames/>
  <calcPr fullCalcOnLoad="1"/>
</workbook>
</file>

<file path=xl/sharedStrings.xml><?xml version="1.0" encoding="utf-8"?>
<sst xmlns="http://schemas.openxmlformats.org/spreadsheetml/2006/main" count="1702" uniqueCount="448">
  <si>
    <t>Wyszczególnienie</t>
  </si>
  <si>
    <t>A. Dochody własne</t>
  </si>
  <si>
    <t>I. Podatki i opłaty lokalne</t>
  </si>
  <si>
    <t xml:space="preserve">1. Podatek od nieruchomości </t>
  </si>
  <si>
    <t>2. Podatek rolny i leśny</t>
  </si>
  <si>
    <t>3. Podatek od środków transportowych</t>
  </si>
  <si>
    <t xml:space="preserve">4. Opłata targowa </t>
  </si>
  <si>
    <t xml:space="preserve">5. Podatek od posiadania psów </t>
  </si>
  <si>
    <t xml:space="preserve"> </t>
  </si>
  <si>
    <t>6. Opłata skarbowa</t>
  </si>
  <si>
    <t>II. Podatki i opłaty pobierane przez Urzędy Skarbowe</t>
  </si>
  <si>
    <t xml:space="preserve">1. Podatek od czynności cywilnoprawnych </t>
  </si>
  <si>
    <t xml:space="preserve">2. Podatki opłacane w formie karty podatkowej </t>
  </si>
  <si>
    <t xml:space="preserve">3. Podatek od spadków i darowizn </t>
  </si>
  <si>
    <t>III. Dochody z mienia</t>
  </si>
  <si>
    <t>2. Z dzierżawy</t>
  </si>
  <si>
    <t>3. Z użytkowania</t>
  </si>
  <si>
    <t>IV. Opłata za zezwolenia na handel alkoholem</t>
  </si>
  <si>
    <t>V. Pozostałe dochody</t>
  </si>
  <si>
    <t>B. Transfery z budżetu państwa</t>
  </si>
  <si>
    <t>I. Udziały w podatkach stanowiących dochód budżetu państwa</t>
  </si>
  <si>
    <t>1. Udziały we wpływach z podatku dochodowego od osób prawnych i jednostek organizacyjnych nieposiadających osobowości prawnej</t>
  </si>
  <si>
    <t xml:space="preserve">2. Udziały we wpływach z podatku dochodowego od osób fizycznych </t>
  </si>
  <si>
    <t>II. Subwencje i dotacje</t>
  </si>
  <si>
    <t>1. Subwencja ogólna</t>
  </si>
  <si>
    <t>2. Dotacje na zadania zlecone</t>
  </si>
  <si>
    <t>– bieżące</t>
  </si>
  <si>
    <t>a. z ustawy</t>
  </si>
  <si>
    <t>b. z porozumień</t>
  </si>
  <si>
    <t>– inwestycyjne</t>
  </si>
  <si>
    <t>3. Dotacje na zadania własne</t>
  </si>
  <si>
    <t>1. Ze sprzedaży nieruchomości</t>
  </si>
  <si>
    <t>Wartość</t>
  </si>
  <si>
    <t>Dział</t>
  </si>
  <si>
    <t>Rozdział</t>
  </si>
  <si>
    <t>Treść</t>
  </si>
  <si>
    <t>010</t>
  </si>
  <si>
    <t>Rolnictwo i łowiectwo</t>
  </si>
  <si>
    <t>01095</t>
  </si>
  <si>
    <t>Pozostała działalność</t>
  </si>
  <si>
    <t>600</t>
  </si>
  <si>
    <t>Transport i łączność</t>
  </si>
  <si>
    <t>60016</t>
  </si>
  <si>
    <t>Drogi publiczne gminne</t>
  </si>
  <si>
    <t>Gospodarka mieszkaniowa</t>
  </si>
  <si>
    <t>Gospodarka gruntami i nieruchomościami</t>
  </si>
  <si>
    <t>750</t>
  </si>
  <si>
    <t>Administracja publiczna</t>
  </si>
  <si>
    <t>Urzędy wojewódzkie</t>
  </si>
  <si>
    <t>Urzędy naczelnych organów władzy państwowej, kontroli i ochrony prawa oraz sądownictwa</t>
  </si>
  <si>
    <t>Bezpieczeństwo publiczne i ochrona przeciwpożarowa</t>
  </si>
  <si>
    <t>Obrona cywilna</t>
  </si>
  <si>
    <t>Straż Miejska</t>
  </si>
  <si>
    <t>Wpływy z podatku dochodowego od osób fizycznych</t>
  </si>
  <si>
    <t>Udziały gmin w podatkach stanowiących dochód budżetu państwa</t>
  </si>
  <si>
    <t>Różne rozliczenia</t>
  </si>
  <si>
    <t>Część oświatowa subwencji ogólnej dla jednostek samorządu terytorialnego</t>
  </si>
  <si>
    <t>Część wyrównawcza subwencji ogólnej dla gmin</t>
  </si>
  <si>
    <t>Część równoważąca subwencji ogólnej dla gmin</t>
  </si>
  <si>
    <t>801</t>
  </si>
  <si>
    <t>Oświata i wychowanie</t>
  </si>
  <si>
    <t>Szkoły podstawowe</t>
  </si>
  <si>
    <t>Gimnazja</t>
  </si>
  <si>
    <t>851</t>
  </si>
  <si>
    <t>Ochrona zdrowia</t>
  </si>
  <si>
    <t>Przeciwdziałanie alkoholizmowi</t>
  </si>
  <si>
    <t>Pomoc społeczna</t>
  </si>
  <si>
    <t>Świadczenia rodzinne, zaliczka alimentacyjna oraz składki na ubezpieczenia emerytalne i rentowe z ubezpieczenia społecznego</t>
  </si>
  <si>
    <t>Zasiłki i pomoc w naturze oraz składki na ubezpieczenia emerytalne i rentowe</t>
  </si>
  <si>
    <t>Ośrodki pomocy społecznej</t>
  </si>
  <si>
    <t>Usługi opiekuńcze i specjalistyczne usługi opiekuńcze</t>
  </si>
  <si>
    <t>Gospodarka komunalna i ochrona środowiska</t>
  </si>
  <si>
    <t>Wpływy i wydatki związane z gromadzeniem środków z opłat produktowych</t>
  </si>
  <si>
    <t>Paragraf</t>
  </si>
  <si>
    <t>Wpływy z różnych opłat</t>
  </si>
  <si>
    <t>Wpływy z usług</t>
  </si>
  <si>
    <t>Pozostałe odsetki</t>
  </si>
  <si>
    <t>Odsetki od nieterminowych wpłat z tytułu podatków i opłat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</si>
  <si>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</si>
  <si>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</si>
  <si>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</si>
  <si>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</si>
  <si>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</si>
  <si>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</si>
  <si>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Podatek od posiadania psów</t>
  </si>
  <si>
    <t>Wpływy z opłaty targowej</t>
  </si>
  <si>
    <t>Wpływy z opłaty skarbowej</t>
  </si>
  <si>
    <t>Wpływy z opłaty eksploatacyjnej</t>
  </si>
  <si>
    <t>Podatek dochodowy od osób fizycznych</t>
  </si>
  <si>
    <t>Podatek dochodowy od osób prawnych</t>
  </si>
  <si>
    <t>Subwencje ogólne z budżetu państwa</t>
  </si>
  <si>
    <t>Wpływy z różnych dochodów</t>
  </si>
  <si>
    <t>Wpływy z opłaty produktowej</t>
  </si>
  <si>
    <t xml:space="preserve">Wpływy ze sprzedaży wyrobów </t>
  </si>
  <si>
    <t>Spółki wodne</t>
  </si>
  <si>
    <t>Wydatki bieżące</t>
  </si>
  <si>
    <t>4300</t>
  </si>
  <si>
    <t>Zakup usług pozostałych</t>
  </si>
  <si>
    <t>Izby rolnicze</t>
  </si>
  <si>
    <t>4210</t>
  </si>
  <si>
    <t>Zakup materiałów i wyposażenia</t>
  </si>
  <si>
    <t>Wytwarzanie i zaopatrywanie w energię elektryczną, gaz i wodę</t>
  </si>
  <si>
    <t>Dostarczanie wody</t>
  </si>
  <si>
    <t>Wydatki majątkowe</t>
  </si>
  <si>
    <t>Wydatki inwestycyjne jednostek budżetowych</t>
  </si>
  <si>
    <t>Zakup usług remontowych</t>
  </si>
  <si>
    <t>Turystyka</t>
  </si>
  <si>
    <t>Zakup energii</t>
  </si>
  <si>
    <t>Podróże służbowe krajowe</t>
  </si>
  <si>
    <t>Różne opłaty i składki</t>
  </si>
  <si>
    <t>Opłaty na rzecz budżetów jednostek samorządu terytorialnego</t>
  </si>
  <si>
    <t>Kary i odszkodowania wypłacane na rzecz osób fizycznych</t>
  </si>
  <si>
    <t>Działalność usługowa</t>
  </si>
  <si>
    <t>Plany zagospodarowania przestrzennego</t>
  </si>
  <si>
    <t>Prace geodezyjne i kartograficzne (nieinwestycyjne)</t>
  </si>
  <si>
    <t>Cmentarze</t>
  </si>
  <si>
    <t>Wynagrodzenia osobowe pracowników</t>
  </si>
  <si>
    <t>Składki na ubezpieczenia społeczne</t>
  </si>
  <si>
    <t>Składki na Fundusz Pracy</t>
  </si>
  <si>
    <t>Rady gmin (miast i miast na prawach powiatu)</t>
  </si>
  <si>
    <t>Urzędy gmin (miast i miast na prawach powiatu)</t>
  </si>
  <si>
    <t>Dodatkowe wynagrodzenie roczne</t>
  </si>
  <si>
    <t>Wpłaty na Państwowy Fundusz Rehabilitacji Osób Niepełnosprawnych</t>
  </si>
  <si>
    <t>Wynagrodzenia bezosobowe</t>
  </si>
  <si>
    <t>Zakup usług zdrowotnych</t>
  </si>
  <si>
    <t>Opłaty z tytułu zakupu usług telekomunikacyjnych telefonii komórkowej</t>
  </si>
  <si>
    <t>Podróże służbowe zagraniczne</t>
  </si>
  <si>
    <t>Odpisy na zakładowy fundusz świadczeń socjalnych</t>
  </si>
  <si>
    <t>Wydatki na zakupy inwestycyjne jednostek budżetowych</t>
  </si>
  <si>
    <t>75095</t>
  </si>
  <si>
    <t>Ochotnicze straże pożarne</t>
  </si>
  <si>
    <t>Pobór podatków, opłat i niepodatkowych należności budżetowych</t>
  </si>
  <si>
    <t>Wynagrodzenia agencyjno-prowizyjne</t>
  </si>
  <si>
    <t>Obsługa długu publicznego</t>
  </si>
  <si>
    <t>Rezerwy ogólne i celowe</t>
  </si>
  <si>
    <t>Rezerwy</t>
  </si>
  <si>
    <t>Zakup środków żywności</t>
  </si>
  <si>
    <t>Zakup pomocy naukowych, dydaktycznych i książek</t>
  </si>
  <si>
    <t>Dotacja podmiotowa z budżetu dla niepublicznej jednostki systemu oświaty</t>
  </si>
  <si>
    <t>Dowożenie uczniów do szkół</t>
  </si>
  <si>
    <t>Dokształcanie i doskonalenie nauczycieli</t>
  </si>
  <si>
    <t>80195</t>
  </si>
  <si>
    <t>42 086,00</t>
  </si>
  <si>
    <t>Zwalczanie narkomanii</t>
  </si>
  <si>
    <t>Świadczenia społeczne</t>
  </si>
  <si>
    <t>Składki na ubezpieczenie zdrowotne</t>
  </si>
  <si>
    <t>Dodatki mieszkaniowe</t>
  </si>
  <si>
    <t>Edukacyjna opieka wychowawcza</t>
  </si>
  <si>
    <t>Pomoc materialna dla uczniów</t>
  </si>
  <si>
    <t>Stypendia różne</t>
  </si>
  <si>
    <t>Gospodarka ściekowa i ochrona wód</t>
  </si>
  <si>
    <t>Dotacja przedmiotowa z budżetu dla zakładu budżetowego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</si>
  <si>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</si>
  <si>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</si>
  <si>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</si>
  <si>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</si>
  <si>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</si>
  <si>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Kultura i ochrona dziedzictwa narodowego</t>
  </si>
  <si>
    <t>Zadania w zakresie kinematografii</t>
  </si>
  <si>
    <t>Dotacja podmiotowa z budżetu dla samorządowej instytucji kultury</t>
  </si>
  <si>
    <t>Pozostałe zadania w zakresie kultury</t>
  </si>
  <si>
    <t>Domy i ośrodki kultury, świetlice i kluby</t>
  </si>
  <si>
    <t>Biblioteki</t>
  </si>
  <si>
    <t>Kultura fizyczna i sport</t>
  </si>
  <si>
    <t>Obiekty sportowe</t>
  </si>
  <si>
    <t>Zadania w zakresie kultury fizycznej i sportu</t>
  </si>
  <si>
    <t>Dochody</t>
  </si>
  <si>
    <t>Wydatki</t>
  </si>
  <si>
    <t>ZAKŁAD WODOCIĄGÓW I KANALIZACJI W PACZKOWIE</t>
  </si>
  <si>
    <t>Stan środków obrotowych na 01.01.2007</t>
  </si>
  <si>
    <t>Przychody</t>
  </si>
  <si>
    <t>Suma bilansowa</t>
  </si>
  <si>
    <t xml:space="preserve"> dotacje z budżetu</t>
  </si>
  <si>
    <t>wynagrodzenia i pochodne od wynagrodzeń</t>
  </si>
  <si>
    <t>inwestycje</t>
  </si>
  <si>
    <t>wpłaty do budżetu</t>
  </si>
  <si>
    <t>bieżące</t>
  </si>
  <si>
    <t>inwestycyjne</t>
  </si>
  <si>
    <t>Woda</t>
  </si>
  <si>
    <t>Ścieki</t>
  </si>
  <si>
    <t>Razem</t>
  </si>
  <si>
    <t>GMINNE CENTRUM SPORTU I REKREACJI W PACZKOWIE</t>
  </si>
  <si>
    <t>Sport</t>
  </si>
  <si>
    <t>Kwota</t>
  </si>
  <si>
    <t>GFOŚiGW</t>
  </si>
  <si>
    <t>1080</t>
  </si>
  <si>
    <t>Różne, w tym określone ustawowo przychody funduszy celowych</t>
  </si>
  <si>
    <t>Dotacje z funduszy celowych na finansowanie lub dofinansowanie kosztów realizacji inwestycji i zakupów inwestycyjnych jednostek niezaliczanych do sektora finansów publicznych</t>
  </si>
  <si>
    <t>Kamienica</t>
  </si>
  <si>
    <t>Trzeboszowice</t>
  </si>
  <si>
    <t>Dziewietlice</t>
  </si>
  <si>
    <t>St. Paczków</t>
  </si>
  <si>
    <t>Gościce</t>
  </si>
  <si>
    <t>Frydrych. Ścibórz</t>
  </si>
  <si>
    <t>Ujeździec</t>
  </si>
  <si>
    <t>Unikowice</t>
  </si>
  <si>
    <t>Wilamowa</t>
  </si>
  <si>
    <t>Kozielno</t>
  </si>
  <si>
    <t>Lisie Kąty</t>
  </si>
  <si>
    <t>Zadania</t>
  </si>
  <si>
    <t>Budowa Stacji Uzdatniania Wody w Paczkowie</t>
  </si>
  <si>
    <t>Modernizacja mostu we wsi Unikowice</t>
  </si>
  <si>
    <t>Modernizacja mostu ul. Robotnicza w Paczkowie</t>
  </si>
  <si>
    <t>Modernizacja drogi ul. Krótka w Paczkowie</t>
  </si>
  <si>
    <t>Zakup nieruchomości (budynek prewentorium)</t>
  </si>
  <si>
    <t>Remont dachu budynku przy ul. Staszica 15 w Paczkowie</t>
  </si>
  <si>
    <t>Remont dachu budynku przy ul. Daszyńskiego 36 w Paczkowie</t>
  </si>
  <si>
    <t>Budowa cmentarza we wsi Wilamowa</t>
  </si>
  <si>
    <t>Zakup oprogramowania do USC</t>
  </si>
  <si>
    <t>Zakup i montaż alarmu antywłamaniowego</t>
  </si>
  <si>
    <t>Rozbudowa serwera sieciowego</t>
  </si>
  <si>
    <t>Budowa przyłączy do kanalizacji sanitarnej ul. Daszyńskiego w Paczkowie</t>
  </si>
  <si>
    <t>Budowa kanalizacji sanitarnej ul. Górska w Paczkowie</t>
  </si>
  <si>
    <t>Budowa kanalizacji sanitarnej ul. Chrobrego w Paczkowie</t>
  </si>
  <si>
    <t>Budowa oświetlenia placu we wsi Kozielno</t>
  </si>
  <si>
    <t>Wymiana stolarki okiennej w Przedszkolu Nr 2 w Paczkowie</t>
  </si>
  <si>
    <t>Modernizacja kuchni i szatni w Przedszkolu w Unikowicach</t>
  </si>
  <si>
    <t>x</t>
  </si>
  <si>
    <t>Drogi wewnętrzne</t>
  </si>
  <si>
    <t>Ochrona zabytków i opieka nad zabytkami</t>
  </si>
  <si>
    <t>Plan ogółem</t>
  </si>
  <si>
    <t>Urzędy naczelnych organów władzy państwowej, kontroli i ochrony</t>
  </si>
  <si>
    <t>prawa oraz sądownictwa</t>
  </si>
  <si>
    <t>Urzędu naczelnych organów władzy państwowej, kontroli i ochrony prawa</t>
  </si>
  <si>
    <t>Dochody od osób prawnych, od osób fizycznych i od innych jednostek</t>
  </si>
  <si>
    <t>nieposiadających osobowości prawnej oraz wydatki związane z ich</t>
  </si>
  <si>
    <t>poborem</t>
  </si>
  <si>
    <t>Wpływy z podatku rolnego, podatku leśnego, podatku od czynności</t>
  </si>
  <si>
    <t>cywilnoprawnych, podatków i opłat lokalnych od osób prawnych i innych</t>
  </si>
  <si>
    <t>jednostek organizacyjnych</t>
  </si>
  <si>
    <t>Wpływy z podatku rolnego, podatku leśnego, podatku od spadków i darowizn,</t>
  </si>
  <si>
    <t>podatku od czynności cywilnoprawnych oraz podatków i opłat lokalnych od</t>
  </si>
  <si>
    <t>osób fizycznych</t>
  </si>
  <si>
    <t>Wpływy z innych opłat stanowiących dochody jednostek samorządu</t>
  </si>
  <si>
    <t>terytorialnego na podstawie ustaw</t>
  </si>
  <si>
    <t>Przedszkola</t>
  </si>
  <si>
    <t>Świadczenia rodzinne, zaliczka alimentacyjna oraz składki na ubezpieczenia</t>
  </si>
  <si>
    <t>emerytalne i rentowe z ubezpieczenia społecznego</t>
  </si>
  <si>
    <t>Składki na ubezpieczenie zdrowotne opłacane za osoby pobierające niektóre</t>
  </si>
  <si>
    <t xml:space="preserve">świadczenia z pomocy społecznej oraz niektóre świadczenia rodzinne </t>
  </si>
  <si>
    <t>Dochody z najmu i dzierżawy składników majątkowych Skarbu Państwa,</t>
  </si>
  <si>
    <t>jednostek samorządu terytorialnego  lub innych jednostek zaliczanych do</t>
  </si>
  <si>
    <t>sektora finansów publicznych oraz innych umów o podobnym charakterze</t>
  </si>
  <si>
    <t>Środki na dofinansowanie własnych inwestycji gmin (związków gmin),</t>
  </si>
  <si>
    <t>powiatów (związków powiatów), samorządów województw, pozyskane z</t>
  </si>
  <si>
    <t>innych źródeł</t>
  </si>
  <si>
    <t>Dotacje celowe otrzymane z budżetu państwa na realizację inwestycji i</t>
  </si>
  <si>
    <t>zakupów inwestycyjnych własnych gmin (związków gmin)</t>
  </si>
  <si>
    <t>Wpływy z opłat za zarząd, użytkowanie i użytkowanie wieczyste</t>
  </si>
  <si>
    <t>nieruchomości</t>
  </si>
  <si>
    <t>Wpływy z innych lokalnych opłat pobieranych przez jednostki samorządu</t>
  </si>
  <si>
    <t>terytorialnego na podstawie odrębnych ustaw</t>
  </si>
  <si>
    <t>Środki otrzymane od pozostałych jednostek zaliczanych do sektora finansów</t>
  </si>
  <si>
    <t>publicznych na realizację zadań bieżących jednostek zaliczanych do sektora</t>
  </si>
  <si>
    <t>finansów publicznych</t>
  </si>
  <si>
    <t>Dotacje celowe otrzymane z budżetu państwa na realizację zadań bieżących z</t>
  </si>
  <si>
    <t>zakresu administracji rządowej  oraz innych zadań zleconych gminie</t>
  </si>
  <si>
    <t>(związkom gmin) ustawami</t>
  </si>
  <si>
    <t>Grzywny, mandaty i inne kary pieniężne od ludności</t>
  </si>
  <si>
    <t>Podatek od działalności gospodarczej osób fizycznych, opłacany w formie</t>
  </si>
  <si>
    <t>karty podatkowej</t>
  </si>
  <si>
    <t>Wpływy  z opłat za zezwolenia na sprzedaż alkoholu</t>
  </si>
  <si>
    <t>Dotacje celowe otrzymane z budżetu państwa na realizację własnych zadań</t>
  </si>
  <si>
    <t>bieżących gmin ( związków gmin)</t>
  </si>
  <si>
    <t>Środki na dofinansowanie własnych zadań bieżących gmin (związków gmin),</t>
  </si>
  <si>
    <t>Par.</t>
  </si>
  <si>
    <t>Rozdz.</t>
  </si>
  <si>
    <t>Czyszczenie i koserwacja urządzeń melioracyjnych</t>
  </si>
  <si>
    <t>Wpłaty gmin na rzecz izb  rolniczych  w wysokości  2% uzyskanych</t>
  </si>
  <si>
    <t>wpływów z podatku rolnego</t>
  </si>
  <si>
    <t>Zakup nagród dla rolników za postęp w rolnictwie</t>
  </si>
  <si>
    <t>Zakup znaków drogowych, słupków i klińca</t>
  </si>
  <si>
    <t>Remont drogi ul. 1-Maja w Paczkowie</t>
  </si>
  <si>
    <t xml:space="preserve">Remonty alejek </t>
  </si>
  <si>
    <t>Remonty cząstkowe dróg</t>
  </si>
  <si>
    <t>Koszenie poboczy dróg</t>
  </si>
  <si>
    <t>Sporządzenie ewidencji dróg</t>
  </si>
  <si>
    <t>Sporządzenie ewidencji mostów</t>
  </si>
  <si>
    <t>Budowa drogi ul. Radosna w Paczkowie</t>
  </si>
  <si>
    <t>Budowa ulic Konopnickiej, Norwida, Prusa, Kochanowskiego, Reymonta,</t>
  </si>
  <si>
    <t>Wyspiańskiego w Paczkowie</t>
  </si>
  <si>
    <t>Opłaty z tytułu zakupu usług telekomunikacyjnych telefonii stacjonarnej</t>
  </si>
  <si>
    <t>Zakup usług dostępu do sieci internet</t>
  </si>
  <si>
    <t>Różne wydatki na rzecz osób fizycznych</t>
  </si>
  <si>
    <t>Diety dla członków Społecznej Komisji Mieszkaniowej</t>
  </si>
  <si>
    <t>Energia w budynkach komunalnych - klatki schodowe, korytarze  i piwnice</t>
  </si>
  <si>
    <t>Remont muru przy ul. Sienkiewicza</t>
  </si>
  <si>
    <t>Remonty w lokalach i budynkach komunalnych</t>
  </si>
  <si>
    <t>Remonty w nieruchomościach przejętych od ANR</t>
  </si>
  <si>
    <t>Udział w kosztach remontów budynków wspólnotowych</t>
  </si>
  <si>
    <t>Wpłaty na fundusze remontowe wspólnot mieszkaniowych</t>
  </si>
  <si>
    <t>Przeglądy, kontrole, pomiary, deratyzacje w budynakach komunalnych</t>
  </si>
  <si>
    <t>Rozbiórka nieruchomości przy ul. Moniuszki 2 i ul. Daszyńskiego 32</t>
  </si>
  <si>
    <t>Szacunki, wypisy i wyrysy</t>
  </si>
  <si>
    <t>Wpłaty na bieżącą eksploatację we wspólnotach mieszkaniowych</t>
  </si>
  <si>
    <t>Wynagrodzenie za zarząd zasobem komunalnym</t>
  </si>
  <si>
    <t>Wyłączenie gruntów z produkcji rolnej</t>
  </si>
  <si>
    <t>Odsetki od zakupu nieruchomości na raty (budynek prewentorium)</t>
  </si>
  <si>
    <t>Odszkodowania za brak lokalu socjalnego</t>
  </si>
  <si>
    <t>Remont budynku przy u. A.Krajowej 6 w Paczkowie</t>
  </si>
  <si>
    <t>Remont dachu budynku przy ul. A.Krajowej 30 w Paczkowie</t>
  </si>
  <si>
    <t>Rozbudowa budynku komunalnego przy ul. Poniatowskiego w Paczkowie</t>
  </si>
  <si>
    <t>Zmiana planu zagospodarowania przestrzennego oraz decyzje o warunkach</t>
  </si>
  <si>
    <t>zabudowy</t>
  </si>
  <si>
    <t>Podziały geodezyjne</t>
  </si>
  <si>
    <t>Zakup i montaż alarmu przeciwpożarowego</t>
  </si>
  <si>
    <t>Zakup projektora multimedialnego</t>
  </si>
  <si>
    <t xml:space="preserve">Zakup sprzętu komputerowego </t>
  </si>
  <si>
    <t>Diety sołtysów</t>
  </si>
  <si>
    <t>Nagrody - konkurs " Najładniejsza zagroda wiejska"</t>
  </si>
  <si>
    <t>Zakup art. budowlanych, przemysłowych itp przez Rady Sołeckie</t>
  </si>
  <si>
    <t xml:space="preserve">Zakup prasy fachowej dla sołtysów </t>
  </si>
  <si>
    <t>Zakup usług komunalnych, transportowych, budowlanych itp przez Rady</t>
  </si>
  <si>
    <t>Sołeckie</t>
  </si>
  <si>
    <t>Wydatki osobowe niezaliczone do wynagrodzeń (bez nagród)</t>
  </si>
  <si>
    <t xml:space="preserve">Modernizacja ogrzewania </t>
  </si>
  <si>
    <t>Inkso za pobór podatku rolnego, leśnego, podatków i opłat lokalnych</t>
  </si>
  <si>
    <t>Prowizje, opłaty komornicze i sądowe itp.</t>
  </si>
  <si>
    <t>Obsługa kredytów podmiotów krajowych</t>
  </si>
  <si>
    <t>Odsetki i dyskonto od krajowych skarbowych papierów wartościowych oraz</t>
  </si>
  <si>
    <t>od krajowych pożyczek i kredytów</t>
  </si>
  <si>
    <t>Rezerwa ogólna</t>
  </si>
  <si>
    <t>Malowanie ścian w sali gimnastycznej i remont szatni w PSP Trzeboszowice</t>
  </si>
  <si>
    <t>Modernizacja windy w budynku PSP w Kamienicy</t>
  </si>
  <si>
    <t>Wpłaty gmin i powiatów na rzecz innych jednostek samorządu terytorialnego</t>
  </si>
  <si>
    <t>oraz związków gmin lub związków powiatów na dofinansowanie zadań</t>
  </si>
  <si>
    <t>bieżących</t>
  </si>
  <si>
    <t>Porozumienie ze Starostwem Powiatowym w spr. Gabinetu Logopedycznego</t>
  </si>
  <si>
    <t>Porozumienie ze Starostwem Powiatowym w spr. Ogniska Artystycznego</t>
  </si>
  <si>
    <t>Wynagrodzenie członków komisji egzaminacyjnych - awans</t>
  </si>
  <si>
    <t>Akcja "Biała Zima"</t>
  </si>
  <si>
    <t>Konkursy przedmiotowe</t>
  </si>
  <si>
    <t>ZFŚS dla emerytowanych nauczycieli</t>
  </si>
  <si>
    <t>Dotacja celowa z budżetu na finansowanie lub dofinansowanie zadań</t>
  </si>
  <si>
    <t>zleconych do realizacji stowarzyszeniom</t>
  </si>
  <si>
    <t>Wymiana pieca c.o. w budynku przy ul. Daszyńskiego w Paczkowie</t>
  </si>
  <si>
    <t>Zakup usług przez jednostki samorządu terytorialnego od innych jednostek</t>
  </si>
  <si>
    <t>samorządu terytorialnego</t>
  </si>
  <si>
    <t>Stypendia naukowe dla uczniów publicznych szkół podstawowych i</t>
  </si>
  <si>
    <t>gimnazjalnych</t>
  </si>
  <si>
    <t>Dopłata od stawki za odprowadzanie ścieków</t>
  </si>
  <si>
    <t>Wywóz zastępczy ścieków</t>
  </si>
  <si>
    <t>Dotacje celowe z budżetu na finansowanie lub dofinansowanie kosztów</t>
  </si>
  <si>
    <t>realizacji  inwestycji i zakupów inwestycyjnych zakładów budżetowych</t>
  </si>
  <si>
    <t>Prowadzenie zbiórki selektywnej odpadów komunalnych</t>
  </si>
  <si>
    <t>Wywóz nieczystości stałych z sołectw</t>
  </si>
  <si>
    <t>Wywóz zastępczy śmieci</t>
  </si>
  <si>
    <t>Czyszczenie i konserwacja kanalizacji burzowej</t>
  </si>
  <si>
    <t>Sprzątanie ulic, placów i chodników</t>
  </si>
  <si>
    <t>Utrzymanie zimowe dróg</t>
  </si>
  <si>
    <t>Utrzymanie zlieleni miejskiej</t>
  </si>
  <si>
    <t>Wykonanie inwentaryzacji zieleni miejskiej</t>
  </si>
  <si>
    <t>Partycypacja w kosztach utrzymania schroniska dla zwierząt w Konradowej</t>
  </si>
  <si>
    <t>Zakup energi w celu oświetlenia dróg</t>
  </si>
  <si>
    <t>Remonty i konserwacja oświetlenia drogowego</t>
  </si>
  <si>
    <t>Budowa oświetlenia drogowego ul. Dworcowa w Paczkowie</t>
  </si>
  <si>
    <t>Budowa oświetlenia drogowego Wilamowa-Książ</t>
  </si>
  <si>
    <t>Modernizacja oświetlenia ulicznego na drogach parkowych</t>
  </si>
  <si>
    <t>Montaż opraw oświetleniowych</t>
  </si>
  <si>
    <t>Przebudowa oświetlenia drogowego we wsi Dziewiętlice</t>
  </si>
  <si>
    <t>Zakup ławek parkowych</t>
  </si>
  <si>
    <t>Zakup wyposażenia na plac zabaw w Paczkowie</t>
  </si>
  <si>
    <t>Opłata za odprowadzanie zanieczyszczeń do atmosfery</t>
  </si>
  <si>
    <t>Dotacja dla kina</t>
  </si>
  <si>
    <t>Program "Odnowa wsi"</t>
  </si>
  <si>
    <t xml:space="preserve">Dotacja dla Ośrodka Kultury </t>
  </si>
  <si>
    <t>Dotacja dla świetlic wiejskich</t>
  </si>
  <si>
    <t xml:space="preserve">Zmiana sposobu użytkowania budynku przedszkola na świetlicę w Kozielnie </t>
  </si>
  <si>
    <t xml:space="preserve">Dotacja dla Biblioteki Publicznej </t>
  </si>
  <si>
    <t>Organizacja imprez kulturalnych</t>
  </si>
  <si>
    <t>Impreza DNI PACZKOWA</t>
  </si>
  <si>
    <t>Dotacja dla Gminnego Centrum Sportu i Rekreacji</t>
  </si>
  <si>
    <t>Organizacja i prowadzenie działalności sportowej</t>
  </si>
  <si>
    <t>Wspólne uczestnictwo w imprezach sportowych organizowanych przez</t>
  </si>
  <si>
    <t>GCSiR w Paczkowie</t>
  </si>
  <si>
    <t>Plan zad. zlecone</t>
  </si>
  <si>
    <t>% wyk.</t>
  </si>
  <si>
    <t>Wykonanie</t>
  </si>
  <si>
    <t>Urzędy gmin</t>
  </si>
  <si>
    <t>Różne rozliczenia finansowe</t>
  </si>
  <si>
    <t>Wpłaty z tytułu odpłatnego nabycia prawa własności oraz prawa użytkowania</t>
  </si>
  <si>
    <t>wieczystego nieruchomości</t>
  </si>
  <si>
    <t>Wpływy do budżetu nadwyżki środków obrotowych zakładu budżetowego</t>
  </si>
  <si>
    <t>Otrzymane spadki, zapisy i darowizny w postaci pieniężnej</t>
  </si>
  <si>
    <t>0840</t>
  </si>
  <si>
    <t>0970</t>
  </si>
  <si>
    <t>0570</t>
  </si>
  <si>
    <t>0690</t>
  </si>
  <si>
    <t>0960</t>
  </si>
  <si>
    <t>0920</t>
  </si>
  <si>
    <t>2680</t>
  </si>
  <si>
    <t>Rekompensaty utraconych dochodów w podatkach i opłatach lokalnych</t>
  </si>
  <si>
    <t>Budowa alejek parkowych</t>
  </si>
  <si>
    <t>Budowa drogi Gościce</t>
  </si>
  <si>
    <t>Budowa drogi Kamienica</t>
  </si>
  <si>
    <t>Opaty za administrowanie i czynsze za budynki, lokale i pomieszczenia</t>
  </si>
  <si>
    <t>garażowe</t>
  </si>
  <si>
    <t>Zakup materialów papierniczych do sprzętu drukarskiego i urządzeń</t>
  </si>
  <si>
    <t>kserograficznych</t>
  </si>
  <si>
    <t>Zakup akcesoriów komputerowych, w tym programów i licencji</t>
  </si>
  <si>
    <t>Budowa ogrodzenia wokó Urzędu</t>
  </si>
  <si>
    <t>Promocja jednostek samorządu terytorialnego</t>
  </si>
  <si>
    <t>Komendy powiatowe Państwowej Straży Pożarnej</t>
  </si>
  <si>
    <t>Dotacje celowe przekazane dla powiatu na inwestycje i zakupy inwestycyjne</t>
  </si>
  <si>
    <t>realizowane na podstawie porozumień (umów) między jednostkami</t>
  </si>
  <si>
    <t>Zakup pompy i sprzętu ratowniczego dla JRG w Paczkowie</t>
  </si>
  <si>
    <t>Monitoring miasta</t>
  </si>
  <si>
    <t>Koszty postępowania sądowego i prokuratorskiego</t>
  </si>
  <si>
    <t>Remont podłóg i kuchni w PSP Trzeboszowice</t>
  </si>
  <si>
    <t>Remont sanitariatów w PSP Nr 3 w Paczkowie</t>
  </si>
  <si>
    <t>Wymiana grzejników w PSP Nr 2</t>
  </si>
  <si>
    <t>Oddziały przedszkolne w szkołach podstawowych</t>
  </si>
  <si>
    <t>zleconych do realizacji pozostałym jednostkom niezaliczanym do sektora</t>
  </si>
  <si>
    <t>Pozostałe zadania w zakresie polityki społecznej</t>
  </si>
  <si>
    <t>Stypendia dla uczniów</t>
  </si>
  <si>
    <t>Dotacja podmiotowa z budżetu dla zakładu budżetowego</t>
  </si>
  <si>
    <t>Modernizacja i rozbudowa miejskiej sieci kanalizacyjnej w Paczkowie</t>
  </si>
  <si>
    <t>Zakup samochodu - śmieciarki</t>
  </si>
  <si>
    <t>Zakup samochodu - zamiatarki</t>
  </si>
  <si>
    <t>Montaż ławek parkowych</t>
  </si>
  <si>
    <t>realizacji inwestycji i zakupów inwestycyjnych innych jednostek sektora</t>
  </si>
  <si>
    <t>Wymiana pieca c.o. w WDK Trzeboszowice</t>
  </si>
  <si>
    <t>Zmiana sposobu ogrzewania - WDK Gościce</t>
  </si>
  <si>
    <t>Dotacje celowe z budżetu na finansowanie lub dofinansowanie prac</t>
  </si>
  <si>
    <t>remontowych i konserwatorskich obiektów zabytkowych przekazane</t>
  </si>
  <si>
    <t>jednostkom niezaliczanym do sektora finansów publicznych</t>
  </si>
  <si>
    <t>Dotacja na remont i konserwację zabytków</t>
  </si>
  <si>
    <t>Rewitalizacja starówki miasta Paczkowa</t>
  </si>
  <si>
    <t>Budowa krytej pływalni w Paczkowie</t>
  </si>
  <si>
    <t>Zakup filtra do wody na basen ul. Jagiellońska</t>
  </si>
  <si>
    <t>Zakup sprzętu komputerowego dla PSP Nr 3</t>
  </si>
  <si>
    <t>Zakup sprzętu komputerowego dla PP Nr 2</t>
  </si>
  <si>
    <t>4010</t>
  </si>
  <si>
    <t>4110</t>
  </si>
  <si>
    <t>4120</t>
  </si>
  <si>
    <t xml:space="preserve">Składki na ubezpieczenie zdrowotne opłacane za osoby pobierające niektóre świadczenia z pomocy społecznej oraz niektóre świadczenia rodzinne </t>
  </si>
  <si>
    <t>Zakup materiałów papierniczych do sprzętu drukarskiego i urządzeń kserograficznych</t>
  </si>
  <si>
    <t>Uwagi: ZPORR Projekt Z/2.16/III/3.1/2/5  Budowa ulic Konopnickiej, Norwida, Prusa, Kochanowskiego, Reymonta, Wyspiańskiego w Paczkowie</t>
  </si>
  <si>
    <t>Uwagi: INTERREG IIIa Projekt CZ.04.4.85/2.1.PL.1/0573 Wspólne uczestnictwo w imprezach sportowych organizowanych przez GCSiR w Paczkowie</t>
  </si>
  <si>
    <t xml:space="preserve">Dotacja dla Niepublicznego Gimnazjum Stowarzyszeniowego </t>
  </si>
  <si>
    <t>Dotacja podmiotowa dla ZWiK Paczków</t>
  </si>
  <si>
    <t>finansów publicznych zleconych do realizacji stowarzyszeniom</t>
  </si>
  <si>
    <t>Prowadzenie programów profilaktycznych</t>
  </si>
  <si>
    <t>Zlecenie usług opiekuńczych i pielęgnacyjnych dla stowarzyszeń</t>
  </si>
  <si>
    <t>Plan</t>
  </si>
  <si>
    <t>Stan środków obrotowych na 30.06.2007</t>
  </si>
  <si>
    <t>Ogółem</t>
  </si>
  <si>
    <t>oraz związków gmin lub związków powiatów na dofinansowanie zadań bieżących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</si>
</sst>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0.00"/>
    <numFmt numFmtId="174" formatCode="00000"/>
    <numFmt numFmtId="175" formatCode="??0.00"/>
    <numFmt numFmtId="176" formatCode="0000"/>
    <numFmt numFmtId="177" formatCode="????"/>
    <numFmt numFmtId="178" formatCode="???"/>
    <numFmt numFmtId="179" formatCode="??,??0.00"/>
    <numFmt numFmtId="180" formatCode="?????"/>
    <numFmt numFmtId="181" formatCode="?,???,??0.00"/>
    <numFmt numFmtId="182" formatCode="???,??0.00"/>
    <numFmt numFmtId="183" formatCode="?"/>
    <numFmt numFmtId="184" formatCode="?0.00"/>
    <numFmt numFmtId="185" formatCode="??,???,??0.00"/>
    <numFmt numFmtId="186" formatCode="#,##0\ _z_ł"/>
    <numFmt numFmtId="187" formatCode="#,##0.00\ &quot;zł&quot;"/>
    <numFmt numFmtId="188" formatCode="###,###,###"/>
    <numFmt numFmtId="189" formatCode="#,##0.00\ _z_ł"/>
    <numFmt numFmtId="190" formatCode="#,##0\ &quot;zł&quot;"/>
    <numFmt numFmtId="191" formatCode="&quot;Tak&quot;;&quot;Tak&quot;;&quot;Nie&quot;"/>
    <numFmt numFmtId="192" formatCode="&quot;Prawda&quot;;&quot;Prawda&quot;;&quot;Fałsz&quot;"/>
    <numFmt numFmtId="193" formatCode="&quot;Włączone&quot;;&quot;Włączone&quot;;&quot;Wyłączone&quot;"/>
    <numFmt numFmtId="194" formatCode="[$€-2]\ #,##0.00_);[Red]\([$€-2]\ #,##0.00\)"/>
    <numFmt numFmtId="195" formatCode="0.0%"/>
  </numFmts>
  <fonts count="14">
    <font>
      <sz val="10"/>
      <name val="Arial"/>
      <family val="0"/>
    </font>
    <font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i/>
      <sz val="10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97">
    <xf numFmtId="0" fontId="0" fillId="0" borderId="0" xfId="0" applyAlignment="1">
      <alignment/>
    </xf>
    <xf numFmtId="0" fontId="0" fillId="0" borderId="0" xfId="22" applyFont="1" applyBorder="1">
      <alignment/>
      <protection/>
    </xf>
    <xf numFmtId="0" fontId="7" fillId="0" borderId="0" xfId="0" applyNumberFormat="1" applyFill="1" applyBorder="1" applyAlignment="1" applyProtection="1">
      <alignment horizontal="left"/>
      <protection locked="0"/>
    </xf>
    <xf numFmtId="187" fontId="7" fillId="0" borderId="0" xfId="0" applyNumberForma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NumberForma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172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174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175" fontId="7" fillId="0" borderId="1" xfId="0" applyNumberFormat="1" applyFont="1" applyBorder="1" applyAlignment="1">
      <alignment horizontal="right" vertical="top"/>
    </xf>
    <xf numFmtId="178" fontId="6" fillId="0" borderId="1" xfId="0" applyNumberFormat="1" applyFont="1" applyBorder="1" applyAlignment="1">
      <alignment horizontal="center" vertical="top"/>
    </xf>
    <xf numFmtId="181" fontId="6" fillId="0" borderId="1" xfId="0" applyNumberFormat="1" applyFont="1" applyBorder="1" applyAlignment="1">
      <alignment horizontal="right" vertical="top"/>
    </xf>
    <xf numFmtId="180" fontId="7" fillId="0" borderId="1" xfId="0" applyNumberFormat="1" applyFont="1" applyBorder="1" applyAlignment="1">
      <alignment horizontal="center" vertical="top"/>
    </xf>
    <xf numFmtId="181" fontId="7" fillId="0" borderId="1" xfId="0" applyNumberFormat="1" applyFont="1" applyBorder="1" applyAlignment="1">
      <alignment horizontal="right" vertical="top"/>
    </xf>
    <xf numFmtId="179" fontId="6" fillId="0" borderId="1" xfId="0" applyNumberFormat="1" applyFont="1" applyBorder="1" applyAlignment="1">
      <alignment horizontal="right" vertical="top"/>
    </xf>
    <xf numFmtId="179" fontId="7" fillId="0" borderId="1" xfId="0" applyNumberFormat="1" applyFont="1" applyBorder="1" applyAlignment="1">
      <alignment horizontal="right" vertical="top"/>
    </xf>
    <xf numFmtId="173" fontId="6" fillId="0" borderId="1" xfId="0" applyNumberFormat="1" applyFont="1" applyBorder="1" applyAlignment="1">
      <alignment horizontal="right" vertical="top"/>
    </xf>
    <xf numFmtId="173" fontId="7" fillId="0" borderId="1" xfId="0" applyNumberFormat="1" applyFont="1" applyBorder="1" applyAlignment="1">
      <alignment horizontal="right" vertical="top"/>
    </xf>
    <xf numFmtId="182" fontId="7" fillId="0" borderId="1" xfId="0" applyNumberFormat="1" applyFont="1" applyBorder="1" applyAlignment="1">
      <alignment horizontal="right" vertical="top"/>
    </xf>
    <xf numFmtId="182" fontId="6" fillId="0" borderId="1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176" fontId="7" fillId="0" borderId="1" xfId="0" applyNumberFormat="1" applyFont="1" applyBorder="1" applyAlignment="1">
      <alignment horizontal="center" vertical="top"/>
    </xf>
    <xf numFmtId="177" fontId="7" fillId="0" borderId="1" xfId="0" applyNumberFormat="1" applyFont="1" applyBorder="1" applyAlignment="1">
      <alignment horizontal="center" vertical="top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181" fontId="6" fillId="0" borderId="0" xfId="0" applyNumberFormat="1" applyFont="1" applyBorder="1" applyAlignment="1">
      <alignment horizontal="right" vertical="top"/>
    </xf>
    <xf numFmtId="185" fontId="6" fillId="0" borderId="1" xfId="0" applyNumberFormat="1" applyFont="1" applyBorder="1" applyAlignment="1">
      <alignment horizontal="right" vertical="top"/>
    </xf>
    <xf numFmtId="184" fontId="7" fillId="0" borderId="1" xfId="0" applyNumberFormat="1" applyFont="1" applyBorder="1" applyAlignment="1">
      <alignment horizontal="right" vertical="top"/>
    </xf>
    <xf numFmtId="0" fontId="0" fillId="0" borderId="2" xfId="0" applyFont="1" applyBorder="1" applyAlignment="1">
      <alignment horizontal="center"/>
    </xf>
    <xf numFmtId="0" fontId="6" fillId="0" borderId="2" xfId="0" applyFont="1" applyBorder="1" applyAlignment="1">
      <alignment horizontal="right" vertical="top"/>
    </xf>
    <xf numFmtId="185" fontId="6" fillId="0" borderId="2" xfId="0" applyNumberFormat="1" applyFont="1" applyBorder="1" applyAlignment="1">
      <alignment horizontal="right" vertical="top"/>
    </xf>
    <xf numFmtId="49" fontId="6" fillId="0" borderId="1" xfId="0" applyFont="1" applyFill="1" applyAlignment="1">
      <alignment horizontal="center" vertical="center" wrapText="1"/>
    </xf>
    <xf numFmtId="49" fontId="6" fillId="0" borderId="1" xfId="0" applyFont="1" applyFill="1" applyAlignment="1">
      <alignment horizontal="left" vertical="center" wrapText="1"/>
    </xf>
    <xf numFmtId="49" fontId="7" fillId="0" borderId="3" xfId="0" applyFont="1" applyFill="1" applyAlignment="1">
      <alignment horizontal="center" vertical="center" wrapText="1"/>
    </xf>
    <xf numFmtId="49" fontId="7" fillId="0" borderId="1" xfId="0" applyFont="1" applyFill="1" applyAlignment="1">
      <alignment horizontal="center" vertical="center" wrapText="1"/>
    </xf>
    <xf numFmtId="49" fontId="7" fillId="0" borderId="1" xfId="0" applyFont="1" applyFill="1" applyAlignment="1">
      <alignment horizontal="left" vertical="center" wrapText="1"/>
    </xf>
    <xf numFmtId="49" fontId="6" fillId="0" borderId="1" xfId="0" applyFont="1" applyFill="1" applyAlignment="1">
      <alignment horizontal="center" vertical="center" wrapText="1"/>
    </xf>
    <xf numFmtId="189" fontId="6" fillId="0" borderId="1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49" fontId="6" fillId="0" borderId="1" xfId="0" applyFont="1" applyFill="1" applyAlignment="1">
      <alignment horizontal="left" vertical="center" wrapText="1"/>
    </xf>
    <xf numFmtId="189" fontId="6" fillId="0" borderId="1" xfId="0" applyNumberFormat="1" applyFont="1" applyFill="1" applyAlignment="1">
      <alignment horizontal="right" vertical="center" wrapText="1"/>
    </xf>
    <xf numFmtId="49" fontId="7" fillId="0" borderId="1" xfId="0" applyFont="1" applyFill="1" applyAlignment="1">
      <alignment horizontal="left" vertical="center" wrapText="1"/>
    </xf>
    <xf numFmtId="189" fontId="7" fillId="0" borderId="1" xfId="0" applyNumberFormat="1" applyFont="1" applyFill="1" applyAlignment="1">
      <alignment horizontal="right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89" fontId="0" fillId="0" borderId="0" xfId="0" applyNumberFormat="1" applyFont="1" applyBorder="1" applyAlignment="1">
      <alignment/>
    </xf>
    <xf numFmtId="189" fontId="0" fillId="0" borderId="0" xfId="0" applyNumberFormat="1" applyFont="1" applyAlignment="1">
      <alignment/>
    </xf>
    <xf numFmtId="0" fontId="6" fillId="0" borderId="4" xfId="0" applyFont="1" applyBorder="1" applyAlignment="1">
      <alignment horizontal="left" vertical="top"/>
    </xf>
    <xf numFmtId="182" fontId="6" fillId="0" borderId="4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/>
    </xf>
    <xf numFmtId="49" fontId="6" fillId="0" borderId="1" xfId="0" applyFill="1" applyAlignment="1">
      <alignment horizontal="center" vertical="center" wrapText="1"/>
    </xf>
    <xf numFmtId="182" fontId="6" fillId="0" borderId="0" xfId="0" applyNumberFormat="1" applyFont="1" applyBorder="1" applyAlignment="1">
      <alignment horizontal="right" vertical="top"/>
    </xf>
    <xf numFmtId="49" fontId="9" fillId="0" borderId="0" xfId="0" applyFill="1" applyBorder="1" applyAlignment="1">
      <alignment horizontal="right" vertical="center" wrapText="1"/>
    </xf>
    <xf numFmtId="0" fontId="0" fillId="0" borderId="0" xfId="19" applyFont="1" applyFill="1">
      <alignment/>
      <protection/>
    </xf>
    <xf numFmtId="0" fontId="11" fillId="0" borderId="5" xfId="19" applyFont="1" applyFill="1" applyBorder="1" applyAlignment="1">
      <alignment horizontal="center" vertical="top" wrapText="1"/>
      <protection/>
    </xf>
    <xf numFmtId="0" fontId="2" fillId="0" borderId="0" xfId="19" applyFont="1" applyFill="1" applyBorder="1" applyAlignment="1">
      <alignment wrapText="1"/>
      <protection/>
    </xf>
    <xf numFmtId="0" fontId="2" fillId="0" borderId="0" xfId="19" applyFont="1" applyFill="1">
      <alignment/>
      <protection/>
    </xf>
    <xf numFmtId="0" fontId="2" fillId="0" borderId="0" xfId="19" applyFont="1" applyFill="1" applyAlignment="1">
      <alignment wrapText="1"/>
      <protection/>
    </xf>
    <xf numFmtId="189" fontId="0" fillId="0" borderId="0" xfId="19" applyNumberFormat="1" applyFont="1" applyFill="1">
      <alignment/>
      <protection/>
    </xf>
    <xf numFmtId="0" fontId="12" fillId="0" borderId="5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189" fontId="3" fillId="0" borderId="5" xfId="17" applyNumberFormat="1" applyFont="1" applyFill="1" applyBorder="1" applyAlignment="1">
      <alignment horizontal="right"/>
      <protection/>
    </xf>
    <xf numFmtId="189" fontId="13" fillId="0" borderId="5" xfId="17" applyNumberFormat="1" applyFont="1" applyFill="1" applyBorder="1" applyAlignment="1">
      <alignment vertical="center"/>
      <protection/>
    </xf>
    <xf numFmtId="0" fontId="0" fillId="0" borderId="0" xfId="22" applyFont="1" applyBorder="1" applyAlignment="1">
      <alignment/>
      <protection/>
    </xf>
    <xf numFmtId="189" fontId="0" fillId="0" borderId="5" xfId="17" applyNumberFormat="1" applyFont="1" applyFill="1" applyBorder="1" applyAlignment="1" applyProtection="1">
      <alignment vertical="center"/>
      <protection locked="0"/>
    </xf>
    <xf numFmtId="0" fontId="12" fillId="0" borderId="0" xfId="22" applyFont="1" applyBorder="1">
      <alignment/>
      <protection/>
    </xf>
    <xf numFmtId="189" fontId="13" fillId="0" borderId="5" xfId="17" applyNumberFormat="1" applyFont="1" applyFill="1" applyBorder="1" applyAlignment="1" applyProtection="1">
      <alignment vertical="center"/>
      <protection locked="0"/>
    </xf>
    <xf numFmtId="189" fontId="13" fillId="0" borderId="5" xfId="17" applyNumberFormat="1" applyFont="1" applyFill="1" applyBorder="1" applyAlignment="1" applyProtection="1" quotePrefix="1">
      <alignment vertical="center"/>
      <protection locked="0"/>
    </xf>
    <xf numFmtId="189" fontId="3" fillId="0" borderId="5" xfId="17" applyNumberFormat="1" applyFont="1" applyFill="1" applyBorder="1" applyAlignment="1" applyProtection="1">
      <alignment/>
      <protection locked="0"/>
    </xf>
    <xf numFmtId="0" fontId="0" fillId="0" borderId="5" xfId="22" applyFont="1" applyFill="1" applyBorder="1" applyAlignment="1">
      <alignment vertical="center" wrapText="1"/>
      <protection/>
    </xf>
    <xf numFmtId="189" fontId="0" fillId="0" borderId="5" xfId="17" applyNumberFormat="1" applyFont="1" applyFill="1" applyBorder="1" applyAlignment="1" applyProtection="1">
      <alignment vertical="top"/>
      <protection locked="0"/>
    </xf>
    <xf numFmtId="189" fontId="0" fillId="0" borderId="5" xfId="17" applyNumberFormat="1" applyFont="1" applyFill="1" applyBorder="1" applyAlignment="1">
      <alignment vertical="center"/>
      <protection/>
    </xf>
    <xf numFmtId="189" fontId="12" fillId="0" borderId="5" xfId="17" applyNumberFormat="1" applyFont="1" applyFill="1" applyBorder="1" applyAlignment="1" applyProtection="1">
      <alignment vertical="center"/>
      <protection locked="0"/>
    </xf>
    <xf numFmtId="189" fontId="0" fillId="0" borderId="0" xfId="22" applyNumberFormat="1" applyFont="1" applyBorder="1">
      <alignment/>
      <protection/>
    </xf>
    <xf numFmtId="189" fontId="3" fillId="0" borderId="6" xfId="17" applyNumberFormat="1" applyFont="1" applyBorder="1" applyAlignment="1">
      <alignment/>
      <protection/>
    </xf>
    <xf numFmtId="4" fontId="7" fillId="0" borderId="0" xfId="0" applyNumberFormat="1" applyFont="1" applyFill="1" applyBorder="1" applyAlignment="1" applyProtection="1">
      <alignment horizontal="left"/>
      <protection locked="0"/>
    </xf>
    <xf numFmtId="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top"/>
    </xf>
    <xf numFmtId="4" fontId="7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 vertical="top"/>
    </xf>
    <xf numFmtId="4" fontId="6" fillId="0" borderId="1" xfId="0" applyNumberFormat="1" applyFont="1" applyFill="1" applyBorder="1" applyAlignment="1" applyProtection="1">
      <alignment horizontal="right"/>
      <protection locked="0"/>
    </xf>
    <xf numFmtId="4" fontId="7" fillId="0" borderId="1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195" fontId="6" fillId="0" borderId="1" xfId="0" applyNumberFormat="1" applyFont="1" applyFill="1" applyBorder="1" applyAlignment="1" applyProtection="1">
      <alignment horizontal="center"/>
      <protection locked="0"/>
    </xf>
    <xf numFmtId="4" fontId="6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180" fontId="6" fillId="0" borderId="1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6" fillId="0" borderId="0" xfId="0" applyNumberFormat="1" applyFont="1" applyBorder="1" applyAlignment="1">
      <alignment horizontal="right" vertical="top"/>
    </xf>
    <xf numFmtId="195" fontId="6" fillId="0" borderId="1" xfId="0" applyNumberFormat="1" applyFont="1" applyFill="1" applyBorder="1" applyAlignment="1" applyProtection="1">
      <alignment horizontal="right"/>
      <protection locked="0"/>
    </xf>
    <xf numFmtId="195" fontId="7" fillId="0" borderId="1" xfId="0" applyNumberFormat="1" applyFont="1" applyFill="1" applyBorder="1" applyAlignment="1" applyProtection="1">
      <alignment horizontal="right"/>
      <protection locked="0"/>
    </xf>
    <xf numFmtId="195" fontId="6" fillId="0" borderId="2" xfId="0" applyNumberFormat="1" applyFont="1" applyFill="1" applyBorder="1" applyAlignment="1" applyProtection="1">
      <alignment horizontal="right"/>
      <protection locked="0"/>
    </xf>
    <xf numFmtId="195" fontId="7" fillId="0" borderId="0" xfId="0" applyNumberFormat="1" applyFont="1" applyFill="1" applyBorder="1" applyAlignment="1" applyProtection="1">
      <alignment horizontal="right"/>
      <protection locked="0"/>
    </xf>
    <xf numFmtId="0" fontId="6" fillId="0" borderId="1" xfId="0" applyFont="1" applyBorder="1" applyAlignment="1">
      <alignment vertical="center"/>
    </xf>
    <xf numFmtId="49" fontId="0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 vertical="top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172" fontId="6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/>
    </xf>
    <xf numFmtId="174" fontId="7" fillId="0" borderId="1" xfId="0" applyNumberFormat="1" applyFont="1" applyBorder="1" applyAlignment="1">
      <alignment vertical="top"/>
    </xf>
    <xf numFmtId="177" fontId="7" fillId="0" borderId="1" xfId="0" applyNumberFormat="1" applyFont="1" applyBorder="1" applyAlignment="1">
      <alignment vertical="top"/>
    </xf>
    <xf numFmtId="178" fontId="6" fillId="0" borderId="1" xfId="0" applyNumberFormat="1" applyFont="1" applyBorder="1" applyAlignment="1">
      <alignment vertical="top"/>
    </xf>
    <xf numFmtId="180" fontId="7" fillId="0" borderId="1" xfId="0" applyNumberFormat="1" applyFont="1" applyBorder="1" applyAlignment="1">
      <alignment vertical="top"/>
    </xf>
    <xf numFmtId="0" fontId="0" fillId="0" borderId="0" xfId="0" applyFont="1" applyBorder="1" applyAlignment="1">
      <alignment/>
    </xf>
    <xf numFmtId="0" fontId="7" fillId="0" borderId="0" xfId="0" applyNumberFormat="1" applyFill="1" applyBorder="1" applyAlignment="1" applyProtection="1">
      <alignment/>
      <protection locked="0"/>
    </xf>
    <xf numFmtId="4" fontId="7" fillId="0" borderId="1" xfId="0" applyNumberFormat="1" applyFill="1" applyBorder="1" applyAlignment="1" applyProtection="1">
      <alignment horizontal="right"/>
      <protection locked="0"/>
    </xf>
    <xf numFmtId="4" fontId="7" fillId="0" borderId="0" xfId="0" applyNumberFormat="1" applyFill="1" applyBorder="1" applyAlignment="1" applyProtection="1">
      <alignment horizontal="right"/>
      <protection locked="0"/>
    </xf>
    <xf numFmtId="195" fontId="7" fillId="0" borderId="1" xfId="0" applyNumberFormat="1" applyFill="1" applyBorder="1" applyAlignment="1" applyProtection="1">
      <alignment horizontal="left"/>
      <protection locked="0"/>
    </xf>
    <xf numFmtId="195" fontId="7" fillId="0" borderId="0" xfId="0" applyNumberFormat="1" applyFill="1" applyBorder="1" applyAlignment="1" applyProtection="1">
      <alignment horizontal="left"/>
      <protection locked="0"/>
    </xf>
    <xf numFmtId="195" fontId="7" fillId="0" borderId="1" xfId="0" applyNumberFormat="1" applyFill="1" applyBorder="1" applyAlignment="1" applyProtection="1">
      <alignment horizontal="right"/>
      <protection locked="0"/>
    </xf>
    <xf numFmtId="0" fontId="3" fillId="0" borderId="5" xfId="22" applyFont="1" applyFill="1" applyBorder="1" applyAlignment="1">
      <alignment wrapText="1"/>
      <protection/>
    </xf>
    <xf numFmtId="0" fontId="13" fillId="0" borderId="5" xfId="22" applyFont="1" applyFill="1" applyBorder="1" applyAlignment="1">
      <alignment vertical="center" wrapText="1"/>
      <protection/>
    </xf>
    <xf numFmtId="0" fontId="12" fillId="0" borderId="5" xfId="22" applyFont="1" applyFill="1" applyBorder="1" applyAlignment="1">
      <alignment vertical="center" wrapText="1"/>
      <protection/>
    </xf>
    <xf numFmtId="0" fontId="3" fillId="0" borderId="7" xfId="22" applyFont="1" applyBorder="1" applyAlignment="1">
      <alignment horizontal="center" wrapText="1"/>
      <protection/>
    </xf>
    <xf numFmtId="0" fontId="3" fillId="0" borderId="0" xfId="22" applyFont="1" applyBorder="1" applyAlignment="1">
      <alignment horizontal="right" wrapText="1"/>
      <protection/>
    </xf>
    <xf numFmtId="0" fontId="0" fillId="0" borderId="0" xfId="22" applyFont="1" applyBorder="1" applyAlignment="1">
      <alignment wrapText="1"/>
      <protection/>
    </xf>
    <xf numFmtId="195" fontId="7" fillId="0" borderId="1" xfId="0" applyNumberFormat="1" applyFont="1" applyFill="1" applyBorder="1" applyAlignment="1" applyProtection="1">
      <alignment horizontal="center"/>
      <protection locked="0"/>
    </xf>
    <xf numFmtId="195" fontId="7" fillId="0" borderId="0" xfId="0" applyNumberFormat="1" applyFont="1" applyFill="1" applyBorder="1" applyAlignment="1" applyProtection="1">
      <alignment horizontal="center"/>
      <protection locked="0"/>
    </xf>
    <xf numFmtId="195" fontId="6" fillId="0" borderId="2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 wrapText="1"/>
    </xf>
    <xf numFmtId="0" fontId="7" fillId="0" borderId="0" xfId="0" applyNumberFormat="1" applyFill="1" applyBorder="1" applyAlignment="1" applyProtection="1">
      <alignment horizontal="left" wrapText="1"/>
      <protection locked="0"/>
    </xf>
    <xf numFmtId="4" fontId="6" fillId="0" borderId="0" xfId="0" applyNumberFormat="1" applyFont="1" applyFill="1" applyBorder="1" applyAlignment="1" applyProtection="1">
      <alignment horizontal="right" vertical="top"/>
      <protection locked="0"/>
    </xf>
    <xf numFmtId="4" fontId="7" fillId="0" borderId="0" xfId="0" applyNumberFormat="1" applyFont="1" applyFill="1" applyBorder="1" applyAlignment="1" applyProtection="1">
      <alignment horizontal="right" vertical="top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right" vertical="top"/>
      <protection locked="0"/>
    </xf>
    <xf numFmtId="4" fontId="7" fillId="0" borderId="1" xfId="0" applyNumberFormat="1" applyFont="1" applyFill="1" applyBorder="1" applyAlignment="1" applyProtection="1">
      <alignment horizontal="right" vertical="top"/>
      <protection locked="0"/>
    </xf>
    <xf numFmtId="4" fontId="6" fillId="0" borderId="1" xfId="0" applyNumberFormat="1" applyFont="1" applyFill="1" applyBorder="1" applyAlignment="1" applyProtection="1">
      <alignment horizontal="right" vertical="top"/>
      <protection locked="0"/>
    </xf>
    <xf numFmtId="195" fontId="6" fillId="0" borderId="1" xfId="0" applyNumberFormat="1" applyFont="1" applyFill="1" applyBorder="1" applyAlignment="1" applyProtection="1">
      <alignment horizontal="center" vertical="top"/>
      <protection locked="0"/>
    </xf>
    <xf numFmtId="195" fontId="7" fillId="0" borderId="1" xfId="0" applyNumberFormat="1" applyFill="1" applyBorder="1" applyAlignment="1" applyProtection="1">
      <alignment horizontal="center" vertical="top"/>
      <protection locked="0"/>
    </xf>
    <xf numFmtId="195" fontId="7" fillId="0" borderId="0" xfId="0" applyNumberFormat="1" applyFill="1" applyBorder="1" applyAlignment="1" applyProtection="1">
      <alignment horizontal="center" vertical="top"/>
      <protection locked="0"/>
    </xf>
    <xf numFmtId="195" fontId="6" fillId="0" borderId="2" xfId="0" applyNumberFormat="1" applyFont="1" applyFill="1" applyBorder="1" applyAlignment="1" applyProtection="1">
      <alignment horizontal="center" vertical="top"/>
      <protection locked="0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 locked="0"/>
    </xf>
    <xf numFmtId="195" fontId="7" fillId="0" borderId="1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195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Font="1" applyFill="1" applyAlignment="1">
      <alignment horizontal="center" vertical="center" wrapText="1"/>
    </xf>
    <xf numFmtId="49" fontId="7" fillId="0" borderId="3" xfId="0" applyFont="1" applyFill="1" applyAlignment="1">
      <alignment horizontal="center" vertical="center" wrapText="1"/>
    </xf>
    <xf numFmtId="49" fontId="7" fillId="0" borderId="1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8" fontId="6" fillId="0" borderId="8" xfId="0" applyNumberFormat="1" applyFont="1" applyBorder="1" applyAlignment="1">
      <alignment horizontal="center" vertical="top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0" fontId="7" fillId="0" borderId="11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189" fontId="0" fillId="0" borderId="0" xfId="0" applyNumberFormat="1" applyFont="1" applyBorder="1" applyAlignment="1">
      <alignment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178" fontId="6" fillId="0" borderId="5" xfId="0" applyNumberFormat="1" applyFont="1" applyBorder="1" applyAlignment="1">
      <alignment horizontal="center" vertical="top"/>
    </xf>
    <xf numFmtId="0" fontId="0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 vertical="top"/>
    </xf>
    <xf numFmtId="182" fontId="6" fillId="0" borderId="5" xfId="0" applyNumberFormat="1" applyFont="1" applyBorder="1" applyAlignment="1">
      <alignment horizontal="right" vertical="top"/>
    </xf>
    <xf numFmtId="195" fontId="6" fillId="0" borderId="5" xfId="0" applyNumberFormat="1" applyFont="1" applyFill="1" applyBorder="1" applyAlignment="1" applyProtection="1">
      <alignment horizontal="center"/>
      <protection locked="0"/>
    </xf>
    <xf numFmtId="180" fontId="7" fillId="0" borderId="5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left" vertical="top"/>
    </xf>
    <xf numFmtId="181" fontId="7" fillId="0" borderId="5" xfId="0" applyNumberFormat="1" applyFont="1" applyBorder="1" applyAlignment="1">
      <alignment horizontal="right" vertical="top"/>
    </xf>
    <xf numFmtId="195" fontId="7" fillId="0" borderId="5" xfId="0" applyNumberFormat="1" applyFont="1" applyFill="1" applyBorder="1" applyAlignment="1" applyProtection="1">
      <alignment horizontal="center"/>
      <protection locked="0"/>
    </xf>
    <xf numFmtId="177" fontId="7" fillId="0" borderId="5" xfId="0" applyNumberFormat="1" applyFont="1" applyBorder="1" applyAlignment="1">
      <alignment horizontal="center" vertical="top"/>
    </xf>
    <xf numFmtId="182" fontId="7" fillId="0" borderId="5" xfId="0" applyNumberFormat="1" applyFont="1" applyBorder="1" applyAlignment="1">
      <alignment horizontal="right" vertical="top"/>
    </xf>
    <xf numFmtId="4" fontId="7" fillId="0" borderId="5" xfId="0" applyNumberFormat="1" applyFont="1" applyFill="1" applyBorder="1" applyAlignment="1" applyProtection="1">
      <alignment horizontal="right"/>
      <protection locked="0"/>
    </xf>
    <xf numFmtId="181" fontId="6" fillId="0" borderId="5" xfId="0" applyNumberFormat="1" applyFont="1" applyBorder="1" applyAlignment="1">
      <alignment horizontal="right" vertical="top"/>
    </xf>
    <xf numFmtId="179" fontId="7" fillId="0" borderId="5" xfId="0" applyNumberFormat="1" applyFont="1" applyBorder="1" applyAlignment="1">
      <alignment horizontal="right" vertical="top"/>
    </xf>
    <xf numFmtId="4" fontId="7" fillId="0" borderId="5" xfId="0" applyNumberFormat="1" applyFill="1" applyBorder="1" applyAlignment="1" applyProtection="1">
      <alignment horizontal="right"/>
      <protection locked="0"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6" fillId="0" borderId="7" xfId="0" applyFont="1" applyBorder="1" applyAlignment="1">
      <alignment horizontal="right" vertical="top"/>
    </xf>
    <xf numFmtId="181" fontId="6" fillId="0" borderId="7" xfId="0" applyNumberFormat="1" applyFont="1" applyBorder="1" applyAlignment="1">
      <alignment horizontal="right" vertical="top"/>
    </xf>
    <xf numFmtId="195" fontId="6" fillId="0" borderId="7" xfId="0" applyNumberFormat="1" applyFont="1" applyFill="1" applyBorder="1" applyAlignment="1" applyProtection="1">
      <alignment horizontal="center"/>
      <protection locked="0"/>
    </xf>
    <xf numFmtId="182" fontId="3" fillId="0" borderId="1" xfId="0" applyNumberFormat="1" applyFont="1" applyBorder="1" applyAlignment="1">
      <alignment/>
    </xf>
    <xf numFmtId="182" fontId="6" fillId="0" borderId="0" xfId="0" applyNumberFormat="1" applyFont="1" applyBorder="1" applyAlignment="1">
      <alignment horizontal="right" vertical="top"/>
    </xf>
    <xf numFmtId="182" fontId="3" fillId="0" borderId="1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7" fillId="0" borderId="14" xfId="0" applyNumberFormat="1" applyFill="1" applyBorder="1" applyAlignment="1" applyProtection="1">
      <alignment horizontal="left"/>
      <protection locked="0"/>
    </xf>
    <xf numFmtId="0" fontId="7" fillId="0" borderId="15" xfId="0" applyNumberFormat="1" applyFill="1" applyBorder="1" applyAlignment="1" applyProtection="1">
      <alignment horizontal="left"/>
      <protection locked="0"/>
    </xf>
    <xf numFmtId="4" fontId="6" fillId="0" borderId="1" xfId="0" applyNumberFormat="1" applyFont="1" applyFill="1" applyAlignment="1">
      <alignment horizontal="right" vertical="center" wrapText="1"/>
    </xf>
    <xf numFmtId="49" fontId="6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49" fontId="6" fillId="0" borderId="5" xfId="0" applyFont="1" applyFill="1" applyBorder="1" applyAlignment="1">
      <alignment horizontal="left" vertical="center" wrapText="1"/>
    </xf>
    <xf numFmtId="49" fontId="6" fillId="0" borderId="5" xfId="0" applyFont="1" applyFill="1" applyBorder="1" applyAlignment="1">
      <alignment horizontal="right" vertical="center" wrapText="1"/>
    </xf>
    <xf numFmtId="49" fontId="7" fillId="0" borderId="5" xfId="0" applyFont="1" applyFill="1" applyBorder="1" applyAlignment="1">
      <alignment horizontal="center" vertical="center" wrapText="1"/>
    </xf>
    <xf numFmtId="49" fontId="7" fillId="0" borderId="5" xfId="0" applyFont="1" applyFill="1" applyBorder="1" applyAlignment="1">
      <alignment horizontal="left" vertical="center" wrapText="1"/>
    </xf>
    <xf numFmtId="49" fontId="7" fillId="0" borderId="5" xfId="0" applyFont="1" applyFill="1" applyBorder="1" applyAlignment="1">
      <alignment horizontal="right" vertical="center" wrapText="1"/>
    </xf>
    <xf numFmtId="0" fontId="6" fillId="0" borderId="5" xfId="0" applyNumberFormat="1" applyFont="1" applyFill="1" applyBorder="1" applyAlignment="1" applyProtection="1">
      <alignment horizontal="left"/>
      <protection locked="0"/>
    </xf>
    <xf numFmtId="179" fontId="6" fillId="0" borderId="5" xfId="0" applyNumberFormat="1" applyFont="1" applyFill="1" applyBorder="1" applyAlignment="1" applyProtection="1">
      <alignment horizontal="right"/>
      <protection locked="0"/>
    </xf>
    <xf numFmtId="195" fontId="7" fillId="0" borderId="5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195" fontId="6" fillId="0" borderId="5" xfId="0" applyNumberFormat="1" applyFont="1" applyFill="1" applyBorder="1" applyAlignment="1" applyProtection="1">
      <alignment/>
      <protection locked="0"/>
    </xf>
    <xf numFmtId="4" fontId="6" fillId="0" borderId="5" xfId="0" applyNumberFormat="1" applyFont="1" applyFill="1" applyBorder="1" applyAlignment="1" applyProtection="1">
      <alignment horizontal="right"/>
      <protection locked="0"/>
    </xf>
    <xf numFmtId="4" fontId="7" fillId="0" borderId="5" xfId="0" applyNumberFormat="1" applyFont="1" applyFill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center" vertical="center"/>
    </xf>
    <xf numFmtId="189" fontId="6" fillId="0" borderId="17" xfId="0" applyNumberFormat="1" applyFont="1" applyFill="1" applyBorder="1" applyAlignment="1">
      <alignment vertical="center" wrapText="1"/>
    </xf>
    <xf numFmtId="189" fontId="7" fillId="0" borderId="17" xfId="0" applyNumberFormat="1" applyFont="1" applyFill="1" applyBorder="1" applyAlignment="1">
      <alignment vertical="center" wrapText="1"/>
    </xf>
    <xf numFmtId="189" fontId="7" fillId="0" borderId="18" xfId="0" applyNumberFormat="1" applyFont="1" applyFill="1" applyBorder="1" applyAlignment="1">
      <alignment vertical="center" wrapText="1"/>
    </xf>
    <xf numFmtId="189" fontId="0" fillId="0" borderId="19" xfId="0" applyNumberFormat="1" applyFont="1" applyFill="1" applyBorder="1" applyAlignment="1">
      <alignment/>
    </xf>
    <xf numFmtId="189" fontId="7" fillId="0" borderId="20" xfId="0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195" fontId="7" fillId="0" borderId="0" xfId="0" applyNumberFormat="1" applyFont="1" applyFill="1" applyBorder="1" applyAlignment="1" applyProtection="1">
      <alignment horizontal="left"/>
      <protection locked="0"/>
    </xf>
    <xf numFmtId="195" fontId="7" fillId="0" borderId="5" xfId="0" applyNumberFormat="1" applyFont="1" applyFill="1" applyBorder="1" applyAlignment="1" applyProtection="1">
      <alignment horizontal="right"/>
      <protection locked="0"/>
    </xf>
    <xf numFmtId="195" fontId="6" fillId="0" borderId="5" xfId="0" applyNumberFormat="1" applyFont="1" applyFill="1" applyBorder="1" applyAlignment="1" applyProtection="1">
      <alignment horizontal="right"/>
      <protection locked="0"/>
    </xf>
    <xf numFmtId="0" fontId="3" fillId="0" borderId="5" xfId="22" applyFont="1" applyFill="1" applyBorder="1" applyAlignment="1">
      <alignment horizontal="center" vertical="center" wrapText="1"/>
      <protection/>
    </xf>
    <xf numFmtId="189" fontId="3" fillId="0" borderId="5" xfId="18" applyNumberFormat="1" applyFont="1" applyFill="1" applyBorder="1" applyAlignment="1">
      <alignment horizontal="center" vertical="center" wrapText="1"/>
      <protection/>
    </xf>
    <xf numFmtId="49" fontId="8" fillId="0" borderId="21" xfId="0" applyFill="1" applyBorder="1" applyAlignment="1">
      <alignment horizontal="center" vertical="center" wrapText="1"/>
    </xf>
    <xf numFmtId="49" fontId="8" fillId="0" borderId="9" xfId="0" applyFill="1" applyAlignment="1">
      <alignment horizontal="center" vertical="center" wrapText="1"/>
    </xf>
    <xf numFmtId="0" fontId="7" fillId="0" borderId="0" xfId="0" applyNumberFormat="1" applyFill="1" applyBorder="1" applyAlignment="1" applyProtection="1">
      <alignment horizontal="left"/>
      <protection locked="0"/>
    </xf>
    <xf numFmtId="49" fontId="10" fillId="0" borderId="0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1" fillId="0" borderId="23" xfId="19" applyFont="1" applyFill="1" applyBorder="1" applyAlignment="1">
      <alignment horizontal="center" vertical="top" wrapText="1"/>
      <protection/>
    </xf>
    <xf numFmtId="0" fontId="11" fillId="0" borderId="7" xfId="19" applyFont="1" applyFill="1" applyBorder="1" applyAlignment="1">
      <alignment horizontal="center" vertical="top" wrapText="1"/>
      <protection/>
    </xf>
    <xf numFmtId="0" fontId="11" fillId="0" borderId="24" xfId="19" applyFont="1" applyFill="1" applyBorder="1" applyAlignment="1">
      <alignment horizontal="center" vertical="top" wrapText="1"/>
      <protection/>
    </xf>
    <xf numFmtId="0" fontId="11" fillId="0" borderId="25" xfId="19" applyFont="1" applyFill="1" applyBorder="1" applyAlignment="1">
      <alignment horizontal="center" vertical="top" wrapText="1"/>
      <protection/>
    </xf>
    <xf numFmtId="0" fontId="11" fillId="0" borderId="0" xfId="19" applyFont="1" applyFill="1" applyBorder="1" applyAlignment="1">
      <alignment horizontal="center" vertical="top" wrapText="1"/>
      <protection/>
    </xf>
    <xf numFmtId="0" fontId="11" fillId="0" borderId="26" xfId="19" applyFont="1" applyFill="1" applyBorder="1" applyAlignment="1">
      <alignment horizontal="center" vertical="top" wrapText="1"/>
      <protection/>
    </xf>
    <xf numFmtId="189" fontId="5" fillId="0" borderId="5" xfId="19" applyNumberFormat="1" applyFont="1" applyFill="1" applyBorder="1" applyAlignment="1">
      <alignment horizontal="right" vertical="top" wrapText="1"/>
      <protection/>
    </xf>
    <xf numFmtId="0" fontId="11" fillId="0" borderId="5" xfId="19" applyFont="1" applyFill="1" applyBorder="1" applyAlignment="1">
      <alignment horizontal="center" vertical="top" wrapText="1"/>
      <protection/>
    </xf>
    <xf numFmtId="0" fontId="11" fillId="0" borderId="19" xfId="19" applyFont="1" applyFill="1" applyBorder="1" applyAlignment="1">
      <alignment horizontal="center" vertical="top" wrapText="1"/>
      <protection/>
    </xf>
    <xf numFmtId="0" fontId="11" fillId="0" borderId="27" xfId="19" applyFont="1" applyFill="1" applyBorder="1" applyAlignment="1">
      <alignment horizontal="center" vertical="top" wrapText="1"/>
      <protection/>
    </xf>
    <xf numFmtId="0" fontId="11" fillId="0" borderId="28" xfId="19" applyFont="1" applyFill="1" applyBorder="1" applyAlignment="1">
      <alignment horizontal="center" vertical="top" wrapText="1"/>
      <protection/>
    </xf>
    <xf numFmtId="0" fontId="11" fillId="0" borderId="29" xfId="19" applyFont="1" applyFill="1" applyBorder="1" applyAlignment="1">
      <alignment horizontal="center" vertical="top" wrapText="1"/>
      <protection/>
    </xf>
    <xf numFmtId="0" fontId="11" fillId="0" borderId="30" xfId="19" applyFont="1" applyFill="1" applyBorder="1" applyAlignment="1">
      <alignment horizontal="center" vertical="top" wrapText="1"/>
      <protection/>
    </xf>
    <xf numFmtId="0" fontId="11" fillId="0" borderId="31" xfId="19" applyFont="1" applyFill="1" applyBorder="1" applyAlignment="1">
      <alignment horizontal="center" vertical="top" wrapText="1"/>
      <protection/>
    </xf>
    <xf numFmtId="0" fontId="11" fillId="0" borderId="32" xfId="19" applyFont="1" applyFill="1" applyBorder="1" applyAlignment="1">
      <alignment horizontal="center" vertical="top" wrapText="1"/>
      <protection/>
    </xf>
    <xf numFmtId="0" fontId="2" fillId="0" borderId="0" xfId="19" applyFont="1" applyFill="1" applyBorder="1" applyAlignment="1">
      <alignment wrapText="1"/>
      <protection/>
    </xf>
    <xf numFmtId="0" fontId="11" fillId="0" borderId="31" xfId="19" applyFont="1" applyFill="1" applyBorder="1" applyAlignment="1">
      <alignment vertical="top" wrapText="1"/>
      <protection/>
    </xf>
    <xf numFmtId="0" fontId="11" fillId="0" borderId="32" xfId="19" applyFont="1" applyFill="1" applyBorder="1" applyAlignment="1">
      <alignment vertical="top" wrapText="1"/>
      <protection/>
    </xf>
    <xf numFmtId="0" fontId="0" fillId="0" borderId="0" xfId="19" applyFont="1" applyFill="1" applyBorder="1" applyAlignment="1">
      <alignment wrapText="1"/>
      <protection/>
    </xf>
    <xf numFmtId="189" fontId="11" fillId="0" borderId="5" xfId="19" applyNumberFormat="1" applyFont="1" applyFill="1" applyBorder="1" applyAlignment="1">
      <alignment horizontal="right" vertical="top" wrapText="1"/>
      <protection/>
    </xf>
    <xf numFmtId="0" fontId="6" fillId="0" borderId="5" xfId="19" applyFont="1" applyFill="1" applyBorder="1" applyAlignment="1">
      <alignment horizontal="center" vertical="top" wrapText="1"/>
      <protection/>
    </xf>
    <xf numFmtId="0" fontId="3" fillId="0" borderId="0" xfId="19" applyFont="1" applyFill="1" applyAlignment="1">
      <alignment horizontal="center"/>
      <protection/>
    </xf>
    <xf numFmtId="189" fontId="11" fillId="0" borderId="5" xfId="19" applyNumberFormat="1" applyFont="1" applyFill="1" applyBorder="1" applyAlignment="1">
      <alignment horizontal="center" vertical="top" wrapText="1"/>
      <protection/>
    </xf>
    <xf numFmtId="0" fontId="5" fillId="0" borderId="5" xfId="19" applyFont="1" applyFill="1" applyBorder="1" applyAlignment="1">
      <alignment horizontal="center" vertical="top" wrapText="1"/>
      <protection/>
    </xf>
    <xf numFmtId="49" fontId="5" fillId="0" borderId="5" xfId="19" applyNumberFormat="1" applyFont="1" applyFill="1" applyBorder="1" applyAlignment="1">
      <alignment horizontal="center" vertical="top" wrapText="1"/>
      <protection/>
    </xf>
    <xf numFmtId="0" fontId="5" fillId="0" borderId="30" xfId="19" applyFont="1" applyFill="1" applyBorder="1" applyAlignment="1">
      <alignment horizontal="center" vertical="top" wrapText="1"/>
      <protection/>
    </xf>
    <xf numFmtId="0" fontId="5" fillId="0" borderId="32" xfId="19" applyFont="1" applyFill="1" applyBorder="1" applyAlignment="1">
      <alignment horizontal="center" vertical="top" wrapText="1"/>
      <protection/>
    </xf>
    <xf numFmtId="49" fontId="5" fillId="0" borderId="30" xfId="19" applyNumberFormat="1" applyFont="1" applyFill="1" applyBorder="1" applyAlignment="1">
      <alignment horizontal="center" vertical="top" wrapText="1"/>
      <protection/>
    </xf>
    <xf numFmtId="49" fontId="5" fillId="0" borderId="32" xfId="19" applyNumberFormat="1" applyFont="1" applyFill="1" applyBorder="1" applyAlignment="1">
      <alignment horizontal="center" vertical="top" wrapText="1"/>
      <protection/>
    </xf>
    <xf numFmtId="49" fontId="3" fillId="0" borderId="30" xfId="19" applyNumberFormat="1" applyFont="1" applyFill="1" applyBorder="1" applyAlignment="1">
      <alignment horizontal="center" vertical="top" wrapText="1"/>
      <protection/>
    </xf>
    <xf numFmtId="49" fontId="3" fillId="0" borderId="32" xfId="19" applyNumberFormat="1" applyFont="1" applyFill="1" applyBorder="1" applyAlignment="1">
      <alignment horizontal="center" vertical="top" wrapText="1"/>
      <protection/>
    </xf>
    <xf numFmtId="0" fontId="4" fillId="0" borderId="30" xfId="19" applyFont="1" applyFill="1" applyBorder="1" applyAlignment="1">
      <alignment horizontal="center" vertical="top" wrapText="1"/>
      <protection/>
    </xf>
    <xf numFmtId="0" fontId="4" fillId="0" borderId="32" xfId="19" applyFont="1" applyFill="1" applyBorder="1" applyAlignment="1">
      <alignment horizontal="center" vertical="top" wrapText="1"/>
      <protection/>
    </xf>
    <xf numFmtId="0" fontId="6" fillId="0" borderId="23" xfId="19" applyFont="1" applyFill="1" applyBorder="1" applyAlignment="1">
      <alignment horizontal="center" vertical="top" wrapText="1"/>
      <protection/>
    </xf>
    <xf numFmtId="0" fontId="6" fillId="0" borderId="7" xfId="19" applyFont="1" applyFill="1" applyBorder="1" applyAlignment="1">
      <alignment horizontal="center" vertical="top" wrapText="1"/>
      <protection/>
    </xf>
    <xf numFmtId="0" fontId="6" fillId="0" borderId="28" xfId="19" applyFont="1" applyFill="1" applyBorder="1" applyAlignment="1">
      <alignment horizontal="center" vertical="top" wrapText="1"/>
      <protection/>
    </xf>
    <xf numFmtId="0" fontId="6" fillId="0" borderId="33" xfId="19" applyFont="1" applyFill="1" applyBorder="1" applyAlignment="1">
      <alignment horizontal="center" vertical="top" wrapText="1"/>
      <protection/>
    </xf>
    <xf numFmtId="0" fontId="4" fillId="0" borderId="5" xfId="19" applyFont="1" applyFill="1" applyBorder="1" applyAlignment="1">
      <alignment vertical="top" wrapText="1"/>
      <protection/>
    </xf>
    <xf numFmtId="0" fontId="6" fillId="0" borderId="30" xfId="19" applyFont="1" applyFill="1" applyBorder="1" applyAlignment="1">
      <alignment horizontal="center" vertical="top" wrapText="1"/>
      <protection/>
    </xf>
    <xf numFmtId="0" fontId="6" fillId="0" borderId="32" xfId="19" applyFont="1" applyFill="1" applyBorder="1" applyAlignment="1">
      <alignment horizontal="center" vertical="top" wrapText="1"/>
      <protection/>
    </xf>
    <xf numFmtId="0" fontId="3" fillId="0" borderId="5" xfId="19" applyFont="1" applyFill="1" applyBorder="1" applyAlignment="1">
      <alignment vertical="top" wrapText="1"/>
      <protection/>
    </xf>
    <xf numFmtId="0" fontId="0" fillId="0" borderId="5" xfId="19" applyFont="1" applyFill="1" applyBorder="1" applyAlignment="1">
      <alignment vertical="top" wrapText="1"/>
      <protection/>
    </xf>
    <xf numFmtId="49" fontId="7" fillId="0" borderId="9" xfId="0" applyFont="1" applyFill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7" fillId="0" borderId="30" xfId="0" applyFont="1" applyFill="1" applyBorder="1" applyAlignment="1">
      <alignment horizontal="center" vertical="center" wrapText="1"/>
    </xf>
    <xf numFmtId="49" fontId="7" fillId="0" borderId="31" xfId="0" applyFont="1" applyFill="1" applyBorder="1" applyAlignment="1">
      <alignment horizontal="center" vertical="center" wrapText="1"/>
    </xf>
    <xf numFmtId="49" fontId="7" fillId="0" borderId="32" xfId="0" applyFont="1" applyFill="1" applyBorder="1" applyAlignment="1">
      <alignment horizontal="center" vertical="center" wrapText="1"/>
    </xf>
    <xf numFmtId="177" fontId="7" fillId="0" borderId="30" xfId="0" applyNumberFormat="1" applyFont="1" applyBorder="1" applyAlignment="1">
      <alignment horizontal="center" vertical="top"/>
    </xf>
    <xf numFmtId="177" fontId="7" fillId="0" borderId="31" xfId="0" applyNumberFormat="1" applyFont="1" applyBorder="1" applyAlignment="1">
      <alignment horizontal="center" vertical="top"/>
    </xf>
    <xf numFmtId="177" fontId="7" fillId="0" borderId="32" xfId="0" applyNumberFormat="1" applyFont="1" applyBorder="1" applyAlignment="1">
      <alignment horizontal="center" vertical="top"/>
    </xf>
    <xf numFmtId="49" fontId="7" fillId="0" borderId="30" xfId="0" applyFont="1" applyFill="1" applyBorder="1" applyAlignment="1">
      <alignment horizontal="center" vertical="top" wrapText="1"/>
    </xf>
    <xf numFmtId="49" fontId="7" fillId="0" borderId="31" xfId="0" applyFont="1" applyFill="1" applyBorder="1" applyAlignment="1">
      <alignment horizontal="center" vertical="top" wrapText="1"/>
    </xf>
    <xf numFmtId="49" fontId="7" fillId="0" borderId="32" xfId="0" applyFont="1" applyFill="1" applyBorder="1" applyAlignment="1">
      <alignment horizontal="center" vertical="top" wrapText="1"/>
    </xf>
    <xf numFmtId="180" fontId="7" fillId="0" borderId="30" xfId="0" applyNumberFormat="1" applyFont="1" applyBorder="1" applyAlignment="1">
      <alignment horizontal="center" vertical="top"/>
    </xf>
    <xf numFmtId="180" fontId="7" fillId="0" borderId="31" xfId="0" applyNumberFormat="1" applyFont="1" applyBorder="1" applyAlignment="1">
      <alignment horizontal="center" vertical="top"/>
    </xf>
    <xf numFmtId="180" fontId="7" fillId="0" borderId="32" xfId="0" applyNumberFormat="1" applyFont="1" applyBorder="1" applyAlignment="1">
      <alignment horizontal="center" vertical="top"/>
    </xf>
    <xf numFmtId="0" fontId="7" fillId="0" borderId="5" xfId="0" applyNumberFormat="1" applyFont="1" applyFill="1" applyBorder="1" applyAlignment="1" applyProtection="1">
      <alignment horizontal="center"/>
      <protection locked="0"/>
    </xf>
  </cellXfs>
  <cellStyles count="9">
    <cellStyle name="Normal" xfId="0"/>
    <cellStyle name="Comma" xfId="15"/>
    <cellStyle name="Comma [0]" xfId="16"/>
    <cellStyle name="Normalny_IV Prognoza 02" xfId="17"/>
    <cellStyle name="Normalny_Prognoza 03 II STARA+" xfId="18"/>
    <cellStyle name="Normalny_Zakł i GFOŚiGW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571875" y="10201275"/>
          <a:ext cx="3762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14</xdr:row>
      <xdr:rowOff>0</xdr:rowOff>
    </xdr:from>
    <xdr:to>
      <xdr:col>3</xdr:col>
      <xdr:colOff>495300</xdr:colOff>
      <xdr:row>14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1447800" y="2371725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20</xdr:row>
      <xdr:rowOff>0</xdr:rowOff>
    </xdr:from>
    <xdr:to>
      <xdr:col>3</xdr:col>
      <xdr:colOff>495300</xdr:colOff>
      <xdr:row>20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1447800" y="3343275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22</xdr:row>
      <xdr:rowOff>0</xdr:rowOff>
    </xdr:from>
    <xdr:to>
      <xdr:col>3</xdr:col>
      <xdr:colOff>495300</xdr:colOff>
      <xdr:row>22</xdr:row>
      <xdr:rowOff>0</xdr:rowOff>
    </xdr:to>
    <xdr:sp>
      <xdr:nvSpPr>
        <xdr:cNvPr id="3" name="Line 5"/>
        <xdr:cNvSpPr>
          <a:spLocks/>
        </xdr:cNvSpPr>
      </xdr:nvSpPr>
      <xdr:spPr>
        <a:xfrm flipH="1" flipV="1">
          <a:off x="1447800" y="3667125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26</xdr:row>
      <xdr:rowOff>0</xdr:rowOff>
    </xdr:from>
    <xdr:to>
      <xdr:col>3</xdr:col>
      <xdr:colOff>495300</xdr:colOff>
      <xdr:row>26</xdr:row>
      <xdr:rowOff>0</xdr:rowOff>
    </xdr:to>
    <xdr:sp>
      <xdr:nvSpPr>
        <xdr:cNvPr id="4" name="Line 6"/>
        <xdr:cNvSpPr>
          <a:spLocks/>
        </xdr:cNvSpPr>
      </xdr:nvSpPr>
      <xdr:spPr>
        <a:xfrm flipH="1" flipV="1">
          <a:off x="1447800" y="4314825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31</xdr:row>
      <xdr:rowOff>0</xdr:rowOff>
    </xdr:from>
    <xdr:to>
      <xdr:col>3</xdr:col>
      <xdr:colOff>495300</xdr:colOff>
      <xdr:row>31</xdr:row>
      <xdr:rowOff>0</xdr:rowOff>
    </xdr:to>
    <xdr:sp>
      <xdr:nvSpPr>
        <xdr:cNvPr id="5" name="Line 7"/>
        <xdr:cNvSpPr>
          <a:spLocks/>
        </xdr:cNvSpPr>
      </xdr:nvSpPr>
      <xdr:spPr>
        <a:xfrm flipH="1" flipV="1">
          <a:off x="1447800" y="5124450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10</xdr:row>
      <xdr:rowOff>0</xdr:rowOff>
    </xdr:from>
    <xdr:to>
      <xdr:col>3</xdr:col>
      <xdr:colOff>495300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304925" y="1619250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2638425</xdr:colOff>
      <xdr:row>188</xdr:row>
      <xdr:rowOff>0</xdr:rowOff>
    </xdr:from>
    <xdr:to>
      <xdr:col>7</xdr:col>
      <xdr:colOff>38100</xdr:colOff>
      <xdr:row>188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3933825" y="30441900"/>
          <a:ext cx="44481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2</xdr:col>
      <xdr:colOff>314325</xdr:colOff>
      <xdr:row>188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0" y="30441900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2638425</xdr:colOff>
      <xdr:row>41</xdr:row>
      <xdr:rowOff>152400</xdr:rowOff>
    </xdr:from>
    <xdr:to>
      <xdr:col>6</xdr:col>
      <xdr:colOff>695325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3819525" y="6791325"/>
          <a:ext cx="4048125" cy="9525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5</xdr:row>
      <xdr:rowOff>0</xdr:rowOff>
    </xdr:from>
    <xdr:to>
      <xdr:col>3</xdr:col>
      <xdr:colOff>495300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295400" y="8096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14</xdr:row>
      <xdr:rowOff>0</xdr:rowOff>
    </xdr:from>
    <xdr:to>
      <xdr:col>3</xdr:col>
      <xdr:colOff>495300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295400" y="22669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20</xdr:row>
      <xdr:rowOff>0</xdr:rowOff>
    </xdr:from>
    <xdr:to>
      <xdr:col>3</xdr:col>
      <xdr:colOff>495300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295400" y="32385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25</xdr:row>
      <xdr:rowOff>0</xdr:rowOff>
    </xdr:from>
    <xdr:to>
      <xdr:col>3</xdr:col>
      <xdr:colOff>495300</xdr:colOff>
      <xdr:row>25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1295400" y="40481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28</xdr:row>
      <xdr:rowOff>0</xdr:rowOff>
    </xdr:from>
    <xdr:to>
      <xdr:col>3</xdr:col>
      <xdr:colOff>495300</xdr:colOff>
      <xdr:row>28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1295400" y="45339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33</xdr:row>
      <xdr:rowOff>0</xdr:rowOff>
    </xdr:from>
    <xdr:to>
      <xdr:col>3</xdr:col>
      <xdr:colOff>495300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1295400" y="53435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39</xdr:row>
      <xdr:rowOff>0</xdr:rowOff>
    </xdr:from>
    <xdr:to>
      <xdr:col>3</xdr:col>
      <xdr:colOff>495300</xdr:colOff>
      <xdr:row>39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1295400" y="63150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47</xdr:row>
      <xdr:rowOff>0</xdr:rowOff>
    </xdr:from>
    <xdr:to>
      <xdr:col>3</xdr:col>
      <xdr:colOff>495300</xdr:colOff>
      <xdr:row>47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1295400" y="76104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1295400" y="82581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68</xdr:row>
      <xdr:rowOff>0</xdr:rowOff>
    </xdr:from>
    <xdr:to>
      <xdr:col>3</xdr:col>
      <xdr:colOff>495300</xdr:colOff>
      <xdr:row>68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1295400" y="110109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71</xdr:row>
      <xdr:rowOff>0</xdr:rowOff>
    </xdr:from>
    <xdr:to>
      <xdr:col>3</xdr:col>
      <xdr:colOff>495300</xdr:colOff>
      <xdr:row>71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1295400" y="114966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74</xdr:row>
      <xdr:rowOff>0</xdr:rowOff>
    </xdr:from>
    <xdr:to>
      <xdr:col>3</xdr:col>
      <xdr:colOff>495300</xdr:colOff>
      <xdr:row>74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1295400" y="119824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81</xdr:row>
      <xdr:rowOff>0</xdr:rowOff>
    </xdr:from>
    <xdr:to>
      <xdr:col>3</xdr:col>
      <xdr:colOff>495300</xdr:colOff>
      <xdr:row>81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1295400" y="131159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87</xdr:row>
      <xdr:rowOff>0</xdr:rowOff>
    </xdr:from>
    <xdr:to>
      <xdr:col>3</xdr:col>
      <xdr:colOff>495300</xdr:colOff>
      <xdr:row>87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1295400" y="140874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89</xdr:row>
      <xdr:rowOff>0</xdr:rowOff>
    </xdr:from>
    <xdr:to>
      <xdr:col>3</xdr:col>
      <xdr:colOff>495300</xdr:colOff>
      <xdr:row>89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1295400" y="144113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92</xdr:row>
      <xdr:rowOff>0</xdr:rowOff>
    </xdr:from>
    <xdr:to>
      <xdr:col>3</xdr:col>
      <xdr:colOff>495300</xdr:colOff>
      <xdr:row>92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1295400" y="148971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96</xdr:row>
      <xdr:rowOff>0</xdr:rowOff>
    </xdr:from>
    <xdr:to>
      <xdr:col>3</xdr:col>
      <xdr:colOff>495300</xdr:colOff>
      <xdr:row>96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1295400" y="155448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108</xdr:row>
      <xdr:rowOff>0</xdr:rowOff>
    </xdr:from>
    <xdr:to>
      <xdr:col>3</xdr:col>
      <xdr:colOff>495300</xdr:colOff>
      <xdr:row>108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1295400" y="174879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113</xdr:row>
      <xdr:rowOff>0</xdr:rowOff>
    </xdr:from>
    <xdr:to>
      <xdr:col>3</xdr:col>
      <xdr:colOff>495300</xdr:colOff>
      <xdr:row>113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1295400" y="182975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118</xdr:row>
      <xdr:rowOff>0</xdr:rowOff>
    </xdr:from>
    <xdr:to>
      <xdr:col>3</xdr:col>
      <xdr:colOff>495300</xdr:colOff>
      <xdr:row>118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1295400" y="191071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150</xdr:row>
      <xdr:rowOff>0</xdr:rowOff>
    </xdr:from>
    <xdr:to>
      <xdr:col>3</xdr:col>
      <xdr:colOff>495300</xdr:colOff>
      <xdr:row>150</xdr:row>
      <xdr:rowOff>0</xdr:rowOff>
    </xdr:to>
    <xdr:sp>
      <xdr:nvSpPr>
        <xdr:cNvPr id="21" name="Line 21"/>
        <xdr:cNvSpPr>
          <a:spLocks/>
        </xdr:cNvSpPr>
      </xdr:nvSpPr>
      <xdr:spPr>
        <a:xfrm flipH="1" flipV="1">
          <a:off x="1295400" y="242887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159</xdr:row>
      <xdr:rowOff>0</xdr:rowOff>
    </xdr:from>
    <xdr:to>
      <xdr:col>3</xdr:col>
      <xdr:colOff>495300</xdr:colOff>
      <xdr:row>159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1295400" y="257460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166</xdr:row>
      <xdr:rowOff>0</xdr:rowOff>
    </xdr:from>
    <xdr:to>
      <xdr:col>3</xdr:col>
      <xdr:colOff>495300</xdr:colOff>
      <xdr:row>166</xdr:row>
      <xdr:rowOff>0</xdr:rowOff>
    </xdr:to>
    <xdr:sp>
      <xdr:nvSpPr>
        <xdr:cNvPr id="23" name="Line 23"/>
        <xdr:cNvSpPr>
          <a:spLocks/>
        </xdr:cNvSpPr>
      </xdr:nvSpPr>
      <xdr:spPr>
        <a:xfrm flipH="1" flipV="1">
          <a:off x="1295400" y="268795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169</xdr:row>
      <xdr:rowOff>0</xdr:rowOff>
    </xdr:from>
    <xdr:to>
      <xdr:col>3</xdr:col>
      <xdr:colOff>495300</xdr:colOff>
      <xdr:row>169</xdr:row>
      <xdr:rowOff>0</xdr:rowOff>
    </xdr:to>
    <xdr:sp>
      <xdr:nvSpPr>
        <xdr:cNvPr id="24" name="Line 24"/>
        <xdr:cNvSpPr>
          <a:spLocks/>
        </xdr:cNvSpPr>
      </xdr:nvSpPr>
      <xdr:spPr>
        <a:xfrm flipH="1" flipV="1">
          <a:off x="1295400" y="273653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174</xdr:row>
      <xdr:rowOff>0</xdr:rowOff>
    </xdr:from>
    <xdr:to>
      <xdr:col>3</xdr:col>
      <xdr:colOff>495300</xdr:colOff>
      <xdr:row>174</xdr:row>
      <xdr:rowOff>0</xdr:rowOff>
    </xdr:to>
    <xdr:sp>
      <xdr:nvSpPr>
        <xdr:cNvPr id="25" name="Line 25"/>
        <xdr:cNvSpPr>
          <a:spLocks/>
        </xdr:cNvSpPr>
      </xdr:nvSpPr>
      <xdr:spPr>
        <a:xfrm flipH="1" flipV="1">
          <a:off x="1295400" y="281749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221</xdr:row>
      <xdr:rowOff>0</xdr:rowOff>
    </xdr:from>
    <xdr:to>
      <xdr:col>3</xdr:col>
      <xdr:colOff>495300</xdr:colOff>
      <xdr:row>221</xdr:row>
      <xdr:rowOff>0</xdr:rowOff>
    </xdr:to>
    <xdr:sp>
      <xdr:nvSpPr>
        <xdr:cNvPr id="26" name="Line 26"/>
        <xdr:cNvSpPr>
          <a:spLocks/>
        </xdr:cNvSpPr>
      </xdr:nvSpPr>
      <xdr:spPr>
        <a:xfrm flipH="1" flipV="1">
          <a:off x="1295400" y="357854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229</xdr:row>
      <xdr:rowOff>0</xdr:rowOff>
    </xdr:from>
    <xdr:to>
      <xdr:col>3</xdr:col>
      <xdr:colOff>495300</xdr:colOff>
      <xdr:row>229</xdr:row>
      <xdr:rowOff>0</xdr:rowOff>
    </xdr:to>
    <xdr:sp>
      <xdr:nvSpPr>
        <xdr:cNvPr id="27" name="Line 27"/>
        <xdr:cNvSpPr>
          <a:spLocks/>
        </xdr:cNvSpPr>
      </xdr:nvSpPr>
      <xdr:spPr>
        <a:xfrm flipH="1" flipV="1">
          <a:off x="1295400" y="370808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232</xdr:row>
      <xdr:rowOff>0</xdr:rowOff>
    </xdr:from>
    <xdr:to>
      <xdr:col>3</xdr:col>
      <xdr:colOff>495300</xdr:colOff>
      <xdr:row>232</xdr:row>
      <xdr:rowOff>0</xdr:rowOff>
    </xdr:to>
    <xdr:sp>
      <xdr:nvSpPr>
        <xdr:cNvPr id="28" name="Line 28"/>
        <xdr:cNvSpPr>
          <a:spLocks/>
        </xdr:cNvSpPr>
      </xdr:nvSpPr>
      <xdr:spPr>
        <a:xfrm flipH="1" flipV="1">
          <a:off x="1295400" y="375666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239</xdr:row>
      <xdr:rowOff>0</xdr:rowOff>
    </xdr:from>
    <xdr:to>
      <xdr:col>3</xdr:col>
      <xdr:colOff>495300</xdr:colOff>
      <xdr:row>239</xdr:row>
      <xdr:rowOff>0</xdr:rowOff>
    </xdr:to>
    <xdr:sp>
      <xdr:nvSpPr>
        <xdr:cNvPr id="29" name="Line 29"/>
        <xdr:cNvSpPr>
          <a:spLocks/>
        </xdr:cNvSpPr>
      </xdr:nvSpPr>
      <xdr:spPr>
        <a:xfrm flipH="1" flipV="1">
          <a:off x="1295400" y="387000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260</xdr:row>
      <xdr:rowOff>0</xdr:rowOff>
    </xdr:from>
    <xdr:to>
      <xdr:col>3</xdr:col>
      <xdr:colOff>495300</xdr:colOff>
      <xdr:row>260</xdr:row>
      <xdr:rowOff>0</xdr:rowOff>
    </xdr:to>
    <xdr:sp>
      <xdr:nvSpPr>
        <xdr:cNvPr id="30" name="Line 30"/>
        <xdr:cNvSpPr>
          <a:spLocks/>
        </xdr:cNvSpPr>
      </xdr:nvSpPr>
      <xdr:spPr>
        <a:xfrm flipH="1" flipV="1">
          <a:off x="1295400" y="421005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271</xdr:row>
      <xdr:rowOff>0</xdr:rowOff>
    </xdr:from>
    <xdr:to>
      <xdr:col>3</xdr:col>
      <xdr:colOff>495300</xdr:colOff>
      <xdr:row>271</xdr:row>
      <xdr:rowOff>0</xdr:rowOff>
    </xdr:to>
    <xdr:sp>
      <xdr:nvSpPr>
        <xdr:cNvPr id="31" name="Line 31"/>
        <xdr:cNvSpPr>
          <a:spLocks/>
        </xdr:cNvSpPr>
      </xdr:nvSpPr>
      <xdr:spPr>
        <a:xfrm flipH="1" flipV="1">
          <a:off x="1295400" y="438816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293</xdr:row>
      <xdr:rowOff>0</xdr:rowOff>
    </xdr:from>
    <xdr:to>
      <xdr:col>3</xdr:col>
      <xdr:colOff>495300</xdr:colOff>
      <xdr:row>293</xdr:row>
      <xdr:rowOff>0</xdr:rowOff>
    </xdr:to>
    <xdr:sp>
      <xdr:nvSpPr>
        <xdr:cNvPr id="32" name="Line 32"/>
        <xdr:cNvSpPr>
          <a:spLocks/>
        </xdr:cNvSpPr>
      </xdr:nvSpPr>
      <xdr:spPr>
        <a:xfrm flipH="1" flipV="1">
          <a:off x="1295400" y="474440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330</xdr:row>
      <xdr:rowOff>133350</xdr:rowOff>
    </xdr:from>
    <xdr:to>
      <xdr:col>3</xdr:col>
      <xdr:colOff>495300</xdr:colOff>
      <xdr:row>330</xdr:row>
      <xdr:rowOff>133350</xdr:rowOff>
    </xdr:to>
    <xdr:sp>
      <xdr:nvSpPr>
        <xdr:cNvPr id="33" name="Line 33"/>
        <xdr:cNvSpPr>
          <a:spLocks/>
        </xdr:cNvSpPr>
      </xdr:nvSpPr>
      <xdr:spPr>
        <a:xfrm flipH="1" flipV="1">
          <a:off x="1295400" y="535686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335</xdr:row>
      <xdr:rowOff>0</xdr:rowOff>
    </xdr:from>
    <xdr:to>
      <xdr:col>3</xdr:col>
      <xdr:colOff>495300</xdr:colOff>
      <xdr:row>335</xdr:row>
      <xdr:rowOff>0</xdr:rowOff>
    </xdr:to>
    <xdr:sp>
      <xdr:nvSpPr>
        <xdr:cNvPr id="34" name="Line 34"/>
        <xdr:cNvSpPr>
          <a:spLocks/>
        </xdr:cNvSpPr>
      </xdr:nvSpPr>
      <xdr:spPr>
        <a:xfrm flipH="1" flipV="1">
          <a:off x="1295400" y="542448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339</xdr:row>
      <xdr:rowOff>0</xdr:rowOff>
    </xdr:from>
    <xdr:to>
      <xdr:col>3</xdr:col>
      <xdr:colOff>495300</xdr:colOff>
      <xdr:row>339</xdr:row>
      <xdr:rowOff>0</xdr:rowOff>
    </xdr:to>
    <xdr:sp>
      <xdr:nvSpPr>
        <xdr:cNvPr id="35" name="Line 35"/>
        <xdr:cNvSpPr>
          <a:spLocks/>
        </xdr:cNvSpPr>
      </xdr:nvSpPr>
      <xdr:spPr>
        <a:xfrm flipH="1" flipV="1">
          <a:off x="1295400" y="548925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342</xdr:row>
      <xdr:rowOff>0</xdr:rowOff>
    </xdr:from>
    <xdr:to>
      <xdr:col>3</xdr:col>
      <xdr:colOff>495300</xdr:colOff>
      <xdr:row>342</xdr:row>
      <xdr:rowOff>0</xdr:rowOff>
    </xdr:to>
    <xdr:sp>
      <xdr:nvSpPr>
        <xdr:cNvPr id="36" name="Line 36"/>
        <xdr:cNvSpPr>
          <a:spLocks/>
        </xdr:cNvSpPr>
      </xdr:nvSpPr>
      <xdr:spPr>
        <a:xfrm flipH="1" flipV="1">
          <a:off x="1295400" y="553783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345</xdr:row>
      <xdr:rowOff>0</xdr:rowOff>
    </xdr:from>
    <xdr:to>
      <xdr:col>3</xdr:col>
      <xdr:colOff>495300</xdr:colOff>
      <xdr:row>345</xdr:row>
      <xdr:rowOff>0</xdr:rowOff>
    </xdr:to>
    <xdr:sp>
      <xdr:nvSpPr>
        <xdr:cNvPr id="37" name="Line 37"/>
        <xdr:cNvSpPr>
          <a:spLocks/>
        </xdr:cNvSpPr>
      </xdr:nvSpPr>
      <xdr:spPr>
        <a:xfrm flipH="1" flipV="1">
          <a:off x="1295400" y="558641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371</xdr:row>
      <xdr:rowOff>0</xdr:rowOff>
    </xdr:from>
    <xdr:to>
      <xdr:col>3</xdr:col>
      <xdr:colOff>495300</xdr:colOff>
      <xdr:row>371</xdr:row>
      <xdr:rowOff>0</xdr:rowOff>
    </xdr:to>
    <xdr:sp>
      <xdr:nvSpPr>
        <xdr:cNvPr id="38" name="Line 38"/>
        <xdr:cNvSpPr>
          <a:spLocks/>
        </xdr:cNvSpPr>
      </xdr:nvSpPr>
      <xdr:spPr>
        <a:xfrm flipH="1" flipV="1">
          <a:off x="1295400" y="600741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431</xdr:row>
      <xdr:rowOff>0</xdr:rowOff>
    </xdr:from>
    <xdr:to>
      <xdr:col>3</xdr:col>
      <xdr:colOff>495300</xdr:colOff>
      <xdr:row>431</xdr:row>
      <xdr:rowOff>0</xdr:rowOff>
    </xdr:to>
    <xdr:sp>
      <xdr:nvSpPr>
        <xdr:cNvPr id="39" name="Line 39"/>
        <xdr:cNvSpPr>
          <a:spLocks/>
        </xdr:cNvSpPr>
      </xdr:nvSpPr>
      <xdr:spPr>
        <a:xfrm flipH="1" flipV="1">
          <a:off x="1295400" y="697896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438</xdr:row>
      <xdr:rowOff>0</xdr:rowOff>
    </xdr:from>
    <xdr:to>
      <xdr:col>3</xdr:col>
      <xdr:colOff>495300</xdr:colOff>
      <xdr:row>438</xdr:row>
      <xdr:rowOff>0</xdr:rowOff>
    </xdr:to>
    <xdr:sp>
      <xdr:nvSpPr>
        <xdr:cNvPr id="40" name="Line 40"/>
        <xdr:cNvSpPr>
          <a:spLocks/>
        </xdr:cNvSpPr>
      </xdr:nvSpPr>
      <xdr:spPr>
        <a:xfrm flipH="1" flipV="1">
          <a:off x="1295400" y="709231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440</xdr:row>
      <xdr:rowOff>0</xdr:rowOff>
    </xdr:from>
    <xdr:to>
      <xdr:col>3</xdr:col>
      <xdr:colOff>495300</xdr:colOff>
      <xdr:row>440</xdr:row>
      <xdr:rowOff>0</xdr:rowOff>
    </xdr:to>
    <xdr:sp>
      <xdr:nvSpPr>
        <xdr:cNvPr id="41" name="Line 41"/>
        <xdr:cNvSpPr>
          <a:spLocks/>
        </xdr:cNvSpPr>
      </xdr:nvSpPr>
      <xdr:spPr>
        <a:xfrm flipH="1" flipV="1">
          <a:off x="1295400" y="712470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444</xdr:row>
      <xdr:rowOff>0</xdr:rowOff>
    </xdr:from>
    <xdr:to>
      <xdr:col>3</xdr:col>
      <xdr:colOff>495300</xdr:colOff>
      <xdr:row>444</xdr:row>
      <xdr:rowOff>0</xdr:rowOff>
    </xdr:to>
    <xdr:sp>
      <xdr:nvSpPr>
        <xdr:cNvPr id="42" name="Line 42"/>
        <xdr:cNvSpPr>
          <a:spLocks/>
        </xdr:cNvSpPr>
      </xdr:nvSpPr>
      <xdr:spPr>
        <a:xfrm flipH="1" flipV="1">
          <a:off x="1295400" y="718947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456</xdr:row>
      <xdr:rowOff>0</xdr:rowOff>
    </xdr:from>
    <xdr:to>
      <xdr:col>3</xdr:col>
      <xdr:colOff>495300</xdr:colOff>
      <xdr:row>456</xdr:row>
      <xdr:rowOff>0</xdr:rowOff>
    </xdr:to>
    <xdr:sp>
      <xdr:nvSpPr>
        <xdr:cNvPr id="43" name="Line 44"/>
        <xdr:cNvSpPr>
          <a:spLocks/>
        </xdr:cNvSpPr>
      </xdr:nvSpPr>
      <xdr:spPr>
        <a:xfrm flipH="1" flipV="1">
          <a:off x="1295400" y="738378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462</xdr:row>
      <xdr:rowOff>0</xdr:rowOff>
    </xdr:from>
    <xdr:to>
      <xdr:col>3</xdr:col>
      <xdr:colOff>495300</xdr:colOff>
      <xdr:row>462</xdr:row>
      <xdr:rowOff>0</xdr:rowOff>
    </xdr:to>
    <xdr:sp>
      <xdr:nvSpPr>
        <xdr:cNvPr id="44" name="Line 45"/>
        <xdr:cNvSpPr>
          <a:spLocks/>
        </xdr:cNvSpPr>
      </xdr:nvSpPr>
      <xdr:spPr>
        <a:xfrm flipH="1" flipV="1">
          <a:off x="1295400" y="748093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469</xdr:row>
      <xdr:rowOff>0</xdr:rowOff>
    </xdr:from>
    <xdr:to>
      <xdr:col>3</xdr:col>
      <xdr:colOff>495300</xdr:colOff>
      <xdr:row>469</xdr:row>
      <xdr:rowOff>0</xdr:rowOff>
    </xdr:to>
    <xdr:sp>
      <xdr:nvSpPr>
        <xdr:cNvPr id="45" name="Line 46"/>
        <xdr:cNvSpPr>
          <a:spLocks/>
        </xdr:cNvSpPr>
      </xdr:nvSpPr>
      <xdr:spPr>
        <a:xfrm flipH="1" flipV="1">
          <a:off x="1295400" y="759428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483</xdr:row>
      <xdr:rowOff>0</xdr:rowOff>
    </xdr:from>
    <xdr:to>
      <xdr:col>3</xdr:col>
      <xdr:colOff>495300</xdr:colOff>
      <xdr:row>483</xdr:row>
      <xdr:rowOff>0</xdr:rowOff>
    </xdr:to>
    <xdr:sp>
      <xdr:nvSpPr>
        <xdr:cNvPr id="46" name="Line 48"/>
        <xdr:cNvSpPr>
          <a:spLocks/>
        </xdr:cNvSpPr>
      </xdr:nvSpPr>
      <xdr:spPr>
        <a:xfrm flipH="1" flipV="1">
          <a:off x="1295400" y="782097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486</xdr:row>
      <xdr:rowOff>0</xdr:rowOff>
    </xdr:from>
    <xdr:to>
      <xdr:col>3</xdr:col>
      <xdr:colOff>495300</xdr:colOff>
      <xdr:row>486</xdr:row>
      <xdr:rowOff>0</xdr:rowOff>
    </xdr:to>
    <xdr:sp>
      <xdr:nvSpPr>
        <xdr:cNvPr id="47" name="Line 49"/>
        <xdr:cNvSpPr>
          <a:spLocks/>
        </xdr:cNvSpPr>
      </xdr:nvSpPr>
      <xdr:spPr>
        <a:xfrm flipH="1" flipV="1">
          <a:off x="1295400" y="786955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490</xdr:row>
      <xdr:rowOff>0</xdr:rowOff>
    </xdr:from>
    <xdr:to>
      <xdr:col>3</xdr:col>
      <xdr:colOff>495300</xdr:colOff>
      <xdr:row>490</xdr:row>
      <xdr:rowOff>0</xdr:rowOff>
    </xdr:to>
    <xdr:sp>
      <xdr:nvSpPr>
        <xdr:cNvPr id="48" name="Line 50"/>
        <xdr:cNvSpPr>
          <a:spLocks/>
        </xdr:cNvSpPr>
      </xdr:nvSpPr>
      <xdr:spPr>
        <a:xfrm flipH="1" flipV="1">
          <a:off x="1295400" y="793432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499</xdr:row>
      <xdr:rowOff>0</xdr:rowOff>
    </xdr:from>
    <xdr:to>
      <xdr:col>3</xdr:col>
      <xdr:colOff>495300</xdr:colOff>
      <xdr:row>499</xdr:row>
      <xdr:rowOff>0</xdr:rowOff>
    </xdr:to>
    <xdr:sp>
      <xdr:nvSpPr>
        <xdr:cNvPr id="49" name="Line 51"/>
        <xdr:cNvSpPr>
          <a:spLocks/>
        </xdr:cNvSpPr>
      </xdr:nvSpPr>
      <xdr:spPr>
        <a:xfrm flipH="1" flipV="1">
          <a:off x="1295400" y="808005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503</xdr:row>
      <xdr:rowOff>0</xdr:rowOff>
    </xdr:from>
    <xdr:to>
      <xdr:col>3</xdr:col>
      <xdr:colOff>495300</xdr:colOff>
      <xdr:row>503</xdr:row>
      <xdr:rowOff>0</xdr:rowOff>
    </xdr:to>
    <xdr:sp>
      <xdr:nvSpPr>
        <xdr:cNvPr id="50" name="Line 52"/>
        <xdr:cNvSpPr>
          <a:spLocks/>
        </xdr:cNvSpPr>
      </xdr:nvSpPr>
      <xdr:spPr>
        <a:xfrm flipH="1" flipV="1">
          <a:off x="1295400" y="814482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510</xdr:row>
      <xdr:rowOff>0</xdr:rowOff>
    </xdr:from>
    <xdr:to>
      <xdr:col>3</xdr:col>
      <xdr:colOff>495300</xdr:colOff>
      <xdr:row>510</xdr:row>
      <xdr:rowOff>0</xdr:rowOff>
    </xdr:to>
    <xdr:sp>
      <xdr:nvSpPr>
        <xdr:cNvPr id="51" name="Line 53"/>
        <xdr:cNvSpPr>
          <a:spLocks/>
        </xdr:cNvSpPr>
      </xdr:nvSpPr>
      <xdr:spPr>
        <a:xfrm flipH="1" flipV="1">
          <a:off x="1295400" y="825817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515</xdr:row>
      <xdr:rowOff>0</xdr:rowOff>
    </xdr:from>
    <xdr:to>
      <xdr:col>3</xdr:col>
      <xdr:colOff>495300</xdr:colOff>
      <xdr:row>515</xdr:row>
      <xdr:rowOff>0</xdr:rowOff>
    </xdr:to>
    <xdr:sp>
      <xdr:nvSpPr>
        <xdr:cNvPr id="52" name="Line 54"/>
        <xdr:cNvSpPr>
          <a:spLocks/>
        </xdr:cNvSpPr>
      </xdr:nvSpPr>
      <xdr:spPr>
        <a:xfrm flipH="1" flipV="1">
          <a:off x="1295400" y="833913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520</xdr:row>
      <xdr:rowOff>0</xdr:rowOff>
    </xdr:from>
    <xdr:to>
      <xdr:col>3</xdr:col>
      <xdr:colOff>495300</xdr:colOff>
      <xdr:row>520</xdr:row>
      <xdr:rowOff>0</xdr:rowOff>
    </xdr:to>
    <xdr:sp>
      <xdr:nvSpPr>
        <xdr:cNvPr id="53" name="Line 55"/>
        <xdr:cNvSpPr>
          <a:spLocks/>
        </xdr:cNvSpPr>
      </xdr:nvSpPr>
      <xdr:spPr>
        <a:xfrm flipH="1" flipV="1">
          <a:off x="1295400" y="842010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525</xdr:row>
      <xdr:rowOff>0</xdr:rowOff>
    </xdr:from>
    <xdr:to>
      <xdr:col>3</xdr:col>
      <xdr:colOff>495300</xdr:colOff>
      <xdr:row>525</xdr:row>
      <xdr:rowOff>0</xdr:rowOff>
    </xdr:to>
    <xdr:sp>
      <xdr:nvSpPr>
        <xdr:cNvPr id="54" name="Line 56"/>
        <xdr:cNvSpPr>
          <a:spLocks/>
        </xdr:cNvSpPr>
      </xdr:nvSpPr>
      <xdr:spPr>
        <a:xfrm flipH="1" flipV="1">
          <a:off x="1295400" y="850106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530</xdr:row>
      <xdr:rowOff>0</xdr:rowOff>
    </xdr:from>
    <xdr:to>
      <xdr:col>3</xdr:col>
      <xdr:colOff>495300</xdr:colOff>
      <xdr:row>530</xdr:row>
      <xdr:rowOff>0</xdr:rowOff>
    </xdr:to>
    <xdr:sp>
      <xdr:nvSpPr>
        <xdr:cNvPr id="55" name="Line 57"/>
        <xdr:cNvSpPr>
          <a:spLocks/>
        </xdr:cNvSpPr>
      </xdr:nvSpPr>
      <xdr:spPr>
        <a:xfrm flipH="1" flipV="1">
          <a:off x="1295400" y="858202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535</xdr:row>
      <xdr:rowOff>133350</xdr:rowOff>
    </xdr:from>
    <xdr:to>
      <xdr:col>3</xdr:col>
      <xdr:colOff>495300</xdr:colOff>
      <xdr:row>535</xdr:row>
      <xdr:rowOff>133350</xdr:rowOff>
    </xdr:to>
    <xdr:sp>
      <xdr:nvSpPr>
        <xdr:cNvPr id="56" name="Line 58"/>
        <xdr:cNvSpPr>
          <a:spLocks/>
        </xdr:cNvSpPr>
      </xdr:nvSpPr>
      <xdr:spPr>
        <a:xfrm flipH="1" flipV="1">
          <a:off x="1295400" y="867632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539</xdr:row>
      <xdr:rowOff>0</xdr:rowOff>
    </xdr:from>
    <xdr:to>
      <xdr:col>3</xdr:col>
      <xdr:colOff>495300</xdr:colOff>
      <xdr:row>539</xdr:row>
      <xdr:rowOff>0</xdr:rowOff>
    </xdr:to>
    <xdr:sp>
      <xdr:nvSpPr>
        <xdr:cNvPr id="57" name="Line 59"/>
        <xdr:cNvSpPr>
          <a:spLocks/>
        </xdr:cNvSpPr>
      </xdr:nvSpPr>
      <xdr:spPr>
        <a:xfrm flipH="1" flipV="1">
          <a:off x="1295400" y="872775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542</xdr:row>
      <xdr:rowOff>0</xdr:rowOff>
    </xdr:from>
    <xdr:to>
      <xdr:col>3</xdr:col>
      <xdr:colOff>495300</xdr:colOff>
      <xdr:row>542</xdr:row>
      <xdr:rowOff>0</xdr:rowOff>
    </xdr:to>
    <xdr:sp>
      <xdr:nvSpPr>
        <xdr:cNvPr id="58" name="Line 60"/>
        <xdr:cNvSpPr>
          <a:spLocks/>
        </xdr:cNvSpPr>
      </xdr:nvSpPr>
      <xdr:spPr>
        <a:xfrm flipH="1" flipV="1">
          <a:off x="1295400" y="877633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546</xdr:row>
      <xdr:rowOff>0</xdr:rowOff>
    </xdr:from>
    <xdr:to>
      <xdr:col>3</xdr:col>
      <xdr:colOff>495300</xdr:colOff>
      <xdr:row>546</xdr:row>
      <xdr:rowOff>0</xdr:rowOff>
    </xdr:to>
    <xdr:sp>
      <xdr:nvSpPr>
        <xdr:cNvPr id="59" name="Line 61"/>
        <xdr:cNvSpPr>
          <a:spLocks/>
        </xdr:cNvSpPr>
      </xdr:nvSpPr>
      <xdr:spPr>
        <a:xfrm flipH="1" flipV="1">
          <a:off x="1295400" y="884110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555</xdr:row>
      <xdr:rowOff>0</xdr:rowOff>
    </xdr:from>
    <xdr:to>
      <xdr:col>3</xdr:col>
      <xdr:colOff>495300</xdr:colOff>
      <xdr:row>555</xdr:row>
      <xdr:rowOff>0</xdr:rowOff>
    </xdr:to>
    <xdr:sp>
      <xdr:nvSpPr>
        <xdr:cNvPr id="60" name="Line 63"/>
        <xdr:cNvSpPr>
          <a:spLocks/>
        </xdr:cNvSpPr>
      </xdr:nvSpPr>
      <xdr:spPr>
        <a:xfrm flipH="1" flipV="1">
          <a:off x="1295400" y="898683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559</xdr:row>
      <xdr:rowOff>0</xdr:rowOff>
    </xdr:from>
    <xdr:to>
      <xdr:col>3</xdr:col>
      <xdr:colOff>495300</xdr:colOff>
      <xdr:row>559</xdr:row>
      <xdr:rowOff>0</xdr:rowOff>
    </xdr:to>
    <xdr:sp>
      <xdr:nvSpPr>
        <xdr:cNvPr id="61" name="Line 64"/>
        <xdr:cNvSpPr>
          <a:spLocks/>
        </xdr:cNvSpPr>
      </xdr:nvSpPr>
      <xdr:spPr>
        <a:xfrm flipH="1" flipV="1">
          <a:off x="1295400" y="905160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563</xdr:row>
      <xdr:rowOff>0</xdr:rowOff>
    </xdr:from>
    <xdr:to>
      <xdr:col>3</xdr:col>
      <xdr:colOff>495300</xdr:colOff>
      <xdr:row>563</xdr:row>
      <xdr:rowOff>0</xdr:rowOff>
    </xdr:to>
    <xdr:sp>
      <xdr:nvSpPr>
        <xdr:cNvPr id="62" name="Line 65"/>
        <xdr:cNvSpPr>
          <a:spLocks/>
        </xdr:cNvSpPr>
      </xdr:nvSpPr>
      <xdr:spPr>
        <a:xfrm flipH="1" flipV="1">
          <a:off x="1295400" y="911637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567</xdr:row>
      <xdr:rowOff>0</xdr:rowOff>
    </xdr:from>
    <xdr:to>
      <xdr:col>3</xdr:col>
      <xdr:colOff>495300</xdr:colOff>
      <xdr:row>567</xdr:row>
      <xdr:rowOff>0</xdr:rowOff>
    </xdr:to>
    <xdr:sp>
      <xdr:nvSpPr>
        <xdr:cNvPr id="63" name="Line 66"/>
        <xdr:cNvSpPr>
          <a:spLocks/>
        </xdr:cNvSpPr>
      </xdr:nvSpPr>
      <xdr:spPr>
        <a:xfrm flipH="1" flipV="1">
          <a:off x="1295400" y="918114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571</xdr:row>
      <xdr:rowOff>0</xdr:rowOff>
    </xdr:from>
    <xdr:to>
      <xdr:col>3</xdr:col>
      <xdr:colOff>495300</xdr:colOff>
      <xdr:row>571</xdr:row>
      <xdr:rowOff>0</xdr:rowOff>
    </xdr:to>
    <xdr:sp>
      <xdr:nvSpPr>
        <xdr:cNvPr id="64" name="Line 67"/>
        <xdr:cNvSpPr>
          <a:spLocks/>
        </xdr:cNvSpPr>
      </xdr:nvSpPr>
      <xdr:spPr>
        <a:xfrm flipH="1" flipV="1">
          <a:off x="1295400" y="924591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575</xdr:row>
      <xdr:rowOff>0</xdr:rowOff>
    </xdr:from>
    <xdr:to>
      <xdr:col>3</xdr:col>
      <xdr:colOff>495300</xdr:colOff>
      <xdr:row>575</xdr:row>
      <xdr:rowOff>0</xdr:rowOff>
    </xdr:to>
    <xdr:sp>
      <xdr:nvSpPr>
        <xdr:cNvPr id="65" name="Line 68"/>
        <xdr:cNvSpPr>
          <a:spLocks/>
        </xdr:cNvSpPr>
      </xdr:nvSpPr>
      <xdr:spPr>
        <a:xfrm flipH="1" flipV="1">
          <a:off x="1295400" y="931068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579</xdr:row>
      <xdr:rowOff>0</xdr:rowOff>
    </xdr:from>
    <xdr:to>
      <xdr:col>3</xdr:col>
      <xdr:colOff>495300</xdr:colOff>
      <xdr:row>579</xdr:row>
      <xdr:rowOff>0</xdr:rowOff>
    </xdr:to>
    <xdr:sp>
      <xdr:nvSpPr>
        <xdr:cNvPr id="66" name="Line 69"/>
        <xdr:cNvSpPr>
          <a:spLocks/>
        </xdr:cNvSpPr>
      </xdr:nvSpPr>
      <xdr:spPr>
        <a:xfrm flipH="1" flipV="1">
          <a:off x="1295400" y="937545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583</xdr:row>
      <xdr:rowOff>0</xdr:rowOff>
    </xdr:from>
    <xdr:to>
      <xdr:col>3</xdr:col>
      <xdr:colOff>495300</xdr:colOff>
      <xdr:row>583</xdr:row>
      <xdr:rowOff>0</xdr:rowOff>
    </xdr:to>
    <xdr:sp>
      <xdr:nvSpPr>
        <xdr:cNvPr id="67" name="Line 70"/>
        <xdr:cNvSpPr>
          <a:spLocks/>
        </xdr:cNvSpPr>
      </xdr:nvSpPr>
      <xdr:spPr>
        <a:xfrm flipH="1" flipV="1">
          <a:off x="1295400" y="944022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587</xdr:row>
      <xdr:rowOff>0</xdr:rowOff>
    </xdr:from>
    <xdr:to>
      <xdr:col>3</xdr:col>
      <xdr:colOff>495300</xdr:colOff>
      <xdr:row>587</xdr:row>
      <xdr:rowOff>0</xdr:rowOff>
    </xdr:to>
    <xdr:sp>
      <xdr:nvSpPr>
        <xdr:cNvPr id="68" name="Line 71"/>
        <xdr:cNvSpPr>
          <a:spLocks/>
        </xdr:cNvSpPr>
      </xdr:nvSpPr>
      <xdr:spPr>
        <a:xfrm flipH="1" flipV="1">
          <a:off x="1295400" y="950499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591</xdr:row>
      <xdr:rowOff>0</xdr:rowOff>
    </xdr:from>
    <xdr:to>
      <xdr:col>3</xdr:col>
      <xdr:colOff>495300</xdr:colOff>
      <xdr:row>591</xdr:row>
      <xdr:rowOff>0</xdr:rowOff>
    </xdr:to>
    <xdr:sp>
      <xdr:nvSpPr>
        <xdr:cNvPr id="69" name="Line 72"/>
        <xdr:cNvSpPr>
          <a:spLocks/>
        </xdr:cNvSpPr>
      </xdr:nvSpPr>
      <xdr:spPr>
        <a:xfrm flipH="1" flipV="1">
          <a:off x="1295400" y="956976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</xdr:row>
      <xdr:rowOff>0</xdr:rowOff>
    </xdr:from>
    <xdr:to>
      <xdr:col>3</xdr:col>
      <xdr:colOff>495300</xdr:colOff>
      <xdr:row>5</xdr:row>
      <xdr:rowOff>0</xdr:rowOff>
    </xdr:to>
    <xdr:sp>
      <xdr:nvSpPr>
        <xdr:cNvPr id="70" name="Line 75"/>
        <xdr:cNvSpPr>
          <a:spLocks/>
        </xdr:cNvSpPr>
      </xdr:nvSpPr>
      <xdr:spPr>
        <a:xfrm flipH="1" flipV="1">
          <a:off x="1295400" y="8096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17</xdr:row>
      <xdr:rowOff>0</xdr:rowOff>
    </xdr:from>
    <xdr:to>
      <xdr:col>3</xdr:col>
      <xdr:colOff>495300</xdr:colOff>
      <xdr:row>17</xdr:row>
      <xdr:rowOff>0</xdr:rowOff>
    </xdr:to>
    <xdr:sp>
      <xdr:nvSpPr>
        <xdr:cNvPr id="71" name="Line 76"/>
        <xdr:cNvSpPr>
          <a:spLocks/>
        </xdr:cNvSpPr>
      </xdr:nvSpPr>
      <xdr:spPr>
        <a:xfrm flipH="1" flipV="1">
          <a:off x="1295400" y="27527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24</xdr:row>
      <xdr:rowOff>0</xdr:rowOff>
    </xdr:from>
    <xdr:to>
      <xdr:col>3</xdr:col>
      <xdr:colOff>495300</xdr:colOff>
      <xdr:row>24</xdr:row>
      <xdr:rowOff>0</xdr:rowOff>
    </xdr:to>
    <xdr:sp>
      <xdr:nvSpPr>
        <xdr:cNvPr id="72" name="Line 77"/>
        <xdr:cNvSpPr>
          <a:spLocks/>
        </xdr:cNvSpPr>
      </xdr:nvSpPr>
      <xdr:spPr>
        <a:xfrm flipH="1" flipV="1">
          <a:off x="1295400" y="38862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30</xdr:row>
      <xdr:rowOff>0</xdr:rowOff>
    </xdr:from>
    <xdr:to>
      <xdr:col>3</xdr:col>
      <xdr:colOff>495300</xdr:colOff>
      <xdr:row>30</xdr:row>
      <xdr:rowOff>0</xdr:rowOff>
    </xdr:to>
    <xdr:sp>
      <xdr:nvSpPr>
        <xdr:cNvPr id="73" name="Line 78"/>
        <xdr:cNvSpPr>
          <a:spLocks/>
        </xdr:cNvSpPr>
      </xdr:nvSpPr>
      <xdr:spPr>
        <a:xfrm flipH="1" flipV="1">
          <a:off x="1295400" y="48577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33</xdr:row>
      <xdr:rowOff>0</xdr:rowOff>
    </xdr:from>
    <xdr:to>
      <xdr:col>3</xdr:col>
      <xdr:colOff>495300</xdr:colOff>
      <xdr:row>33</xdr:row>
      <xdr:rowOff>0</xdr:rowOff>
    </xdr:to>
    <xdr:sp>
      <xdr:nvSpPr>
        <xdr:cNvPr id="74" name="Line 79"/>
        <xdr:cNvSpPr>
          <a:spLocks/>
        </xdr:cNvSpPr>
      </xdr:nvSpPr>
      <xdr:spPr>
        <a:xfrm flipH="1" flipV="1">
          <a:off x="1295400" y="53435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38</xdr:row>
      <xdr:rowOff>0</xdr:rowOff>
    </xdr:from>
    <xdr:to>
      <xdr:col>3</xdr:col>
      <xdr:colOff>495300</xdr:colOff>
      <xdr:row>38</xdr:row>
      <xdr:rowOff>0</xdr:rowOff>
    </xdr:to>
    <xdr:sp>
      <xdr:nvSpPr>
        <xdr:cNvPr id="75" name="Line 80"/>
        <xdr:cNvSpPr>
          <a:spLocks/>
        </xdr:cNvSpPr>
      </xdr:nvSpPr>
      <xdr:spPr>
        <a:xfrm flipH="1" flipV="1">
          <a:off x="1295400" y="61531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44</xdr:row>
      <xdr:rowOff>0</xdr:rowOff>
    </xdr:from>
    <xdr:to>
      <xdr:col>3</xdr:col>
      <xdr:colOff>495300</xdr:colOff>
      <xdr:row>44</xdr:row>
      <xdr:rowOff>0</xdr:rowOff>
    </xdr:to>
    <xdr:sp>
      <xdr:nvSpPr>
        <xdr:cNvPr id="76" name="Line 81"/>
        <xdr:cNvSpPr>
          <a:spLocks/>
        </xdr:cNvSpPr>
      </xdr:nvSpPr>
      <xdr:spPr>
        <a:xfrm flipH="1" flipV="1">
          <a:off x="1295400" y="71247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53</xdr:row>
      <xdr:rowOff>0</xdr:rowOff>
    </xdr:from>
    <xdr:to>
      <xdr:col>3</xdr:col>
      <xdr:colOff>495300</xdr:colOff>
      <xdr:row>53</xdr:row>
      <xdr:rowOff>0</xdr:rowOff>
    </xdr:to>
    <xdr:sp>
      <xdr:nvSpPr>
        <xdr:cNvPr id="77" name="Line 82"/>
        <xdr:cNvSpPr>
          <a:spLocks/>
        </xdr:cNvSpPr>
      </xdr:nvSpPr>
      <xdr:spPr>
        <a:xfrm flipH="1" flipV="1">
          <a:off x="1295400" y="85820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57</xdr:row>
      <xdr:rowOff>0</xdr:rowOff>
    </xdr:from>
    <xdr:to>
      <xdr:col>3</xdr:col>
      <xdr:colOff>495300</xdr:colOff>
      <xdr:row>57</xdr:row>
      <xdr:rowOff>0</xdr:rowOff>
    </xdr:to>
    <xdr:sp>
      <xdr:nvSpPr>
        <xdr:cNvPr id="78" name="Line 83"/>
        <xdr:cNvSpPr>
          <a:spLocks/>
        </xdr:cNvSpPr>
      </xdr:nvSpPr>
      <xdr:spPr>
        <a:xfrm flipH="1" flipV="1">
          <a:off x="1295400" y="92297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63</xdr:row>
      <xdr:rowOff>0</xdr:rowOff>
    </xdr:from>
    <xdr:to>
      <xdr:col>3</xdr:col>
      <xdr:colOff>495300</xdr:colOff>
      <xdr:row>63</xdr:row>
      <xdr:rowOff>0</xdr:rowOff>
    </xdr:to>
    <xdr:sp>
      <xdr:nvSpPr>
        <xdr:cNvPr id="79" name="Line 84"/>
        <xdr:cNvSpPr>
          <a:spLocks/>
        </xdr:cNvSpPr>
      </xdr:nvSpPr>
      <xdr:spPr>
        <a:xfrm flipH="1" flipV="1">
          <a:off x="1295400" y="102012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70</xdr:row>
      <xdr:rowOff>0</xdr:rowOff>
    </xdr:from>
    <xdr:to>
      <xdr:col>3</xdr:col>
      <xdr:colOff>495300</xdr:colOff>
      <xdr:row>70</xdr:row>
      <xdr:rowOff>0</xdr:rowOff>
    </xdr:to>
    <xdr:sp>
      <xdr:nvSpPr>
        <xdr:cNvPr id="80" name="Line 85"/>
        <xdr:cNvSpPr>
          <a:spLocks/>
        </xdr:cNvSpPr>
      </xdr:nvSpPr>
      <xdr:spPr>
        <a:xfrm flipH="1" flipV="1">
          <a:off x="1295400" y="113347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73</xdr:row>
      <xdr:rowOff>0</xdr:rowOff>
    </xdr:from>
    <xdr:to>
      <xdr:col>3</xdr:col>
      <xdr:colOff>495300</xdr:colOff>
      <xdr:row>73</xdr:row>
      <xdr:rowOff>0</xdr:rowOff>
    </xdr:to>
    <xdr:sp>
      <xdr:nvSpPr>
        <xdr:cNvPr id="81" name="Line 86"/>
        <xdr:cNvSpPr>
          <a:spLocks/>
        </xdr:cNvSpPr>
      </xdr:nvSpPr>
      <xdr:spPr>
        <a:xfrm flipH="1" flipV="1">
          <a:off x="1295400" y="118205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76</xdr:row>
      <xdr:rowOff>0</xdr:rowOff>
    </xdr:from>
    <xdr:to>
      <xdr:col>3</xdr:col>
      <xdr:colOff>495300</xdr:colOff>
      <xdr:row>76</xdr:row>
      <xdr:rowOff>0</xdr:rowOff>
    </xdr:to>
    <xdr:sp>
      <xdr:nvSpPr>
        <xdr:cNvPr id="82" name="Line 87"/>
        <xdr:cNvSpPr>
          <a:spLocks/>
        </xdr:cNvSpPr>
      </xdr:nvSpPr>
      <xdr:spPr>
        <a:xfrm flipH="1" flipV="1">
          <a:off x="1295400" y="123063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83</xdr:row>
      <xdr:rowOff>0</xdr:rowOff>
    </xdr:from>
    <xdr:to>
      <xdr:col>3</xdr:col>
      <xdr:colOff>495300</xdr:colOff>
      <xdr:row>83</xdr:row>
      <xdr:rowOff>0</xdr:rowOff>
    </xdr:to>
    <xdr:sp>
      <xdr:nvSpPr>
        <xdr:cNvPr id="83" name="Line 88"/>
        <xdr:cNvSpPr>
          <a:spLocks/>
        </xdr:cNvSpPr>
      </xdr:nvSpPr>
      <xdr:spPr>
        <a:xfrm flipH="1" flipV="1">
          <a:off x="1295400" y="134397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93</xdr:row>
      <xdr:rowOff>0</xdr:rowOff>
    </xdr:from>
    <xdr:to>
      <xdr:col>3</xdr:col>
      <xdr:colOff>495300</xdr:colOff>
      <xdr:row>93</xdr:row>
      <xdr:rowOff>0</xdr:rowOff>
    </xdr:to>
    <xdr:sp>
      <xdr:nvSpPr>
        <xdr:cNvPr id="84" name="Line 90"/>
        <xdr:cNvSpPr>
          <a:spLocks/>
        </xdr:cNvSpPr>
      </xdr:nvSpPr>
      <xdr:spPr>
        <a:xfrm flipH="1" flipV="1">
          <a:off x="1295400" y="150590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96</xdr:row>
      <xdr:rowOff>0</xdr:rowOff>
    </xdr:from>
    <xdr:to>
      <xdr:col>3</xdr:col>
      <xdr:colOff>495300</xdr:colOff>
      <xdr:row>96</xdr:row>
      <xdr:rowOff>0</xdr:rowOff>
    </xdr:to>
    <xdr:sp>
      <xdr:nvSpPr>
        <xdr:cNvPr id="85" name="Line 91"/>
        <xdr:cNvSpPr>
          <a:spLocks/>
        </xdr:cNvSpPr>
      </xdr:nvSpPr>
      <xdr:spPr>
        <a:xfrm flipH="1" flipV="1">
          <a:off x="1295400" y="155448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99</xdr:row>
      <xdr:rowOff>0</xdr:rowOff>
    </xdr:from>
    <xdr:to>
      <xdr:col>3</xdr:col>
      <xdr:colOff>495300</xdr:colOff>
      <xdr:row>99</xdr:row>
      <xdr:rowOff>0</xdr:rowOff>
    </xdr:to>
    <xdr:sp>
      <xdr:nvSpPr>
        <xdr:cNvPr id="86" name="Line 92"/>
        <xdr:cNvSpPr>
          <a:spLocks/>
        </xdr:cNvSpPr>
      </xdr:nvSpPr>
      <xdr:spPr>
        <a:xfrm flipH="1" flipV="1">
          <a:off x="1295400" y="160305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103</xdr:row>
      <xdr:rowOff>0</xdr:rowOff>
    </xdr:from>
    <xdr:to>
      <xdr:col>3</xdr:col>
      <xdr:colOff>495300</xdr:colOff>
      <xdr:row>103</xdr:row>
      <xdr:rowOff>0</xdr:rowOff>
    </xdr:to>
    <xdr:sp>
      <xdr:nvSpPr>
        <xdr:cNvPr id="87" name="Line 93"/>
        <xdr:cNvSpPr>
          <a:spLocks/>
        </xdr:cNvSpPr>
      </xdr:nvSpPr>
      <xdr:spPr>
        <a:xfrm flipH="1" flipV="1">
          <a:off x="1295400" y="166782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114</xdr:row>
      <xdr:rowOff>0</xdr:rowOff>
    </xdr:from>
    <xdr:to>
      <xdr:col>3</xdr:col>
      <xdr:colOff>495300</xdr:colOff>
      <xdr:row>114</xdr:row>
      <xdr:rowOff>0</xdr:rowOff>
    </xdr:to>
    <xdr:sp>
      <xdr:nvSpPr>
        <xdr:cNvPr id="88" name="Line 94"/>
        <xdr:cNvSpPr>
          <a:spLocks/>
        </xdr:cNvSpPr>
      </xdr:nvSpPr>
      <xdr:spPr>
        <a:xfrm flipH="1" flipV="1">
          <a:off x="1295400" y="184594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120</xdr:row>
      <xdr:rowOff>0</xdr:rowOff>
    </xdr:from>
    <xdr:to>
      <xdr:col>3</xdr:col>
      <xdr:colOff>495300</xdr:colOff>
      <xdr:row>120</xdr:row>
      <xdr:rowOff>0</xdr:rowOff>
    </xdr:to>
    <xdr:sp>
      <xdr:nvSpPr>
        <xdr:cNvPr id="89" name="Line 95"/>
        <xdr:cNvSpPr>
          <a:spLocks/>
        </xdr:cNvSpPr>
      </xdr:nvSpPr>
      <xdr:spPr>
        <a:xfrm flipH="1" flipV="1">
          <a:off x="1295400" y="194310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125</xdr:row>
      <xdr:rowOff>0</xdr:rowOff>
    </xdr:from>
    <xdr:to>
      <xdr:col>3</xdr:col>
      <xdr:colOff>495300</xdr:colOff>
      <xdr:row>125</xdr:row>
      <xdr:rowOff>0</xdr:rowOff>
    </xdr:to>
    <xdr:sp>
      <xdr:nvSpPr>
        <xdr:cNvPr id="90" name="Line 96"/>
        <xdr:cNvSpPr>
          <a:spLocks/>
        </xdr:cNvSpPr>
      </xdr:nvSpPr>
      <xdr:spPr>
        <a:xfrm flipH="1" flipV="1">
          <a:off x="1295400" y="202406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165</xdr:row>
      <xdr:rowOff>0</xdr:rowOff>
    </xdr:from>
    <xdr:to>
      <xdr:col>3</xdr:col>
      <xdr:colOff>495300</xdr:colOff>
      <xdr:row>165</xdr:row>
      <xdr:rowOff>0</xdr:rowOff>
    </xdr:to>
    <xdr:sp>
      <xdr:nvSpPr>
        <xdr:cNvPr id="91" name="Line 97"/>
        <xdr:cNvSpPr>
          <a:spLocks/>
        </xdr:cNvSpPr>
      </xdr:nvSpPr>
      <xdr:spPr>
        <a:xfrm flipH="1" flipV="1">
          <a:off x="1295400" y="267176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171</xdr:row>
      <xdr:rowOff>0</xdr:rowOff>
    </xdr:from>
    <xdr:to>
      <xdr:col>3</xdr:col>
      <xdr:colOff>495300</xdr:colOff>
      <xdr:row>171</xdr:row>
      <xdr:rowOff>0</xdr:rowOff>
    </xdr:to>
    <xdr:sp>
      <xdr:nvSpPr>
        <xdr:cNvPr id="92" name="Line 98"/>
        <xdr:cNvSpPr>
          <a:spLocks/>
        </xdr:cNvSpPr>
      </xdr:nvSpPr>
      <xdr:spPr>
        <a:xfrm flipH="1" flipV="1">
          <a:off x="1295400" y="276891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187</xdr:row>
      <xdr:rowOff>0</xdr:rowOff>
    </xdr:from>
    <xdr:to>
      <xdr:col>3</xdr:col>
      <xdr:colOff>495300</xdr:colOff>
      <xdr:row>187</xdr:row>
      <xdr:rowOff>0</xdr:rowOff>
    </xdr:to>
    <xdr:sp>
      <xdr:nvSpPr>
        <xdr:cNvPr id="93" name="Line 99"/>
        <xdr:cNvSpPr>
          <a:spLocks/>
        </xdr:cNvSpPr>
      </xdr:nvSpPr>
      <xdr:spPr>
        <a:xfrm flipH="1" flipV="1">
          <a:off x="1295400" y="302799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190</xdr:row>
      <xdr:rowOff>0</xdr:rowOff>
    </xdr:from>
    <xdr:to>
      <xdr:col>3</xdr:col>
      <xdr:colOff>495300</xdr:colOff>
      <xdr:row>190</xdr:row>
      <xdr:rowOff>0</xdr:rowOff>
    </xdr:to>
    <xdr:sp>
      <xdr:nvSpPr>
        <xdr:cNvPr id="94" name="Line 100"/>
        <xdr:cNvSpPr>
          <a:spLocks/>
        </xdr:cNvSpPr>
      </xdr:nvSpPr>
      <xdr:spPr>
        <a:xfrm flipH="1" flipV="1">
          <a:off x="1295400" y="307657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195</xdr:row>
      <xdr:rowOff>0</xdr:rowOff>
    </xdr:from>
    <xdr:to>
      <xdr:col>3</xdr:col>
      <xdr:colOff>495300</xdr:colOff>
      <xdr:row>195</xdr:row>
      <xdr:rowOff>0</xdr:rowOff>
    </xdr:to>
    <xdr:sp>
      <xdr:nvSpPr>
        <xdr:cNvPr id="95" name="Line 101"/>
        <xdr:cNvSpPr>
          <a:spLocks/>
        </xdr:cNvSpPr>
      </xdr:nvSpPr>
      <xdr:spPr>
        <a:xfrm flipH="1" flipV="1">
          <a:off x="1295400" y="315753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252</xdr:row>
      <xdr:rowOff>0</xdr:rowOff>
    </xdr:from>
    <xdr:to>
      <xdr:col>3</xdr:col>
      <xdr:colOff>495300</xdr:colOff>
      <xdr:row>252</xdr:row>
      <xdr:rowOff>0</xdr:rowOff>
    </xdr:to>
    <xdr:sp>
      <xdr:nvSpPr>
        <xdr:cNvPr id="96" name="Line 103"/>
        <xdr:cNvSpPr>
          <a:spLocks/>
        </xdr:cNvSpPr>
      </xdr:nvSpPr>
      <xdr:spPr>
        <a:xfrm flipH="1" flipV="1">
          <a:off x="1295400" y="408051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257</xdr:row>
      <xdr:rowOff>0</xdr:rowOff>
    </xdr:from>
    <xdr:to>
      <xdr:col>3</xdr:col>
      <xdr:colOff>495300</xdr:colOff>
      <xdr:row>257</xdr:row>
      <xdr:rowOff>0</xdr:rowOff>
    </xdr:to>
    <xdr:sp>
      <xdr:nvSpPr>
        <xdr:cNvPr id="97" name="Line 104"/>
        <xdr:cNvSpPr>
          <a:spLocks/>
        </xdr:cNvSpPr>
      </xdr:nvSpPr>
      <xdr:spPr>
        <a:xfrm flipH="1" flipV="1">
          <a:off x="1295400" y="416147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265</xdr:row>
      <xdr:rowOff>0</xdr:rowOff>
    </xdr:from>
    <xdr:to>
      <xdr:col>3</xdr:col>
      <xdr:colOff>495300</xdr:colOff>
      <xdr:row>265</xdr:row>
      <xdr:rowOff>0</xdr:rowOff>
    </xdr:to>
    <xdr:sp>
      <xdr:nvSpPr>
        <xdr:cNvPr id="98" name="Line 105"/>
        <xdr:cNvSpPr>
          <a:spLocks/>
        </xdr:cNvSpPr>
      </xdr:nvSpPr>
      <xdr:spPr>
        <a:xfrm flipH="1" flipV="1">
          <a:off x="1295400" y="429101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268</xdr:row>
      <xdr:rowOff>0</xdr:rowOff>
    </xdr:from>
    <xdr:to>
      <xdr:col>3</xdr:col>
      <xdr:colOff>495300</xdr:colOff>
      <xdr:row>268</xdr:row>
      <xdr:rowOff>0</xdr:rowOff>
    </xdr:to>
    <xdr:sp>
      <xdr:nvSpPr>
        <xdr:cNvPr id="99" name="Line 106"/>
        <xdr:cNvSpPr>
          <a:spLocks/>
        </xdr:cNvSpPr>
      </xdr:nvSpPr>
      <xdr:spPr>
        <a:xfrm flipH="1" flipV="1">
          <a:off x="1295400" y="433959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280</xdr:row>
      <xdr:rowOff>0</xdr:rowOff>
    </xdr:from>
    <xdr:to>
      <xdr:col>3</xdr:col>
      <xdr:colOff>495300</xdr:colOff>
      <xdr:row>280</xdr:row>
      <xdr:rowOff>0</xdr:rowOff>
    </xdr:to>
    <xdr:sp>
      <xdr:nvSpPr>
        <xdr:cNvPr id="100" name="Line 107"/>
        <xdr:cNvSpPr>
          <a:spLocks/>
        </xdr:cNvSpPr>
      </xdr:nvSpPr>
      <xdr:spPr>
        <a:xfrm flipH="1" flipV="1">
          <a:off x="1295400" y="453390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297</xdr:row>
      <xdr:rowOff>0</xdr:rowOff>
    </xdr:from>
    <xdr:to>
      <xdr:col>3</xdr:col>
      <xdr:colOff>495300</xdr:colOff>
      <xdr:row>297</xdr:row>
      <xdr:rowOff>0</xdr:rowOff>
    </xdr:to>
    <xdr:sp>
      <xdr:nvSpPr>
        <xdr:cNvPr id="101" name="Line 108"/>
        <xdr:cNvSpPr>
          <a:spLocks/>
        </xdr:cNvSpPr>
      </xdr:nvSpPr>
      <xdr:spPr>
        <a:xfrm flipH="1" flipV="1">
          <a:off x="1295400" y="480917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319</xdr:row>
      <xdr:rowOff>0</xdr:rowOff>
    </xdr:from>
    <xdr:to>
      <xdr:col>3</xdr:col>
      <xdr:colOff>495300</xdr:colOff>
      <xdr:row>319</xdr:row>
      <xdr:rowOff>0</xdr:rowOff>
    </xdr:to>
    <xdr:sp>
      <xdr:nvSpPr>
        <xdr:cNvPr id="102" name="Line 109"/>
        <xdr:cNvSpPr>
          <a:spLocks/>
        </xdr:cNvSpPr>
      </xdr:nvSpPr>
      <xdr:spPr>
        <a:xfrm flipH="1" flipV="1">
          <a:off x="1295400" y="516540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363</xdr:row>
      <xdr:rowOff>0</xdr:rowOff>
    </xdr:from>
    <xdr:to>
      <xdr:col>3</xdr:col>
      <xdr:colOff>495300</xdr:colOff>
      <xdr:row>363</xdr:row>
      <xdr:rowOff>0</xdr:rowOff>
    </xdr:to>
    <xdr:sp>
      <xdr:nvSpPr>
        <xdr:cNvPr id="103" name="Line 110"/>
        <xdr:cNvSpPr>
          <a:spLocks/>
        </xdr:cNvSpPr>
      </xdr:nvSpPr>
      <xdr:spPr>
        <a:xfrm flipH="1" flipV="1">
          <a:off x="1295400" y="587787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367</xdr:row>
      <xdr:rowOff>0</xdr:rowOff>
    </xdr:from>
    <xdr:to>
      <xdr:col>3</xdr:col>
      <xdr:colOff>495300</xdr:colOff>
      <xdr:row>367</xdr:row>
      <xdr:rowOff>0</xdr:rowOff>
    </xdr:to>
    <xdr:sp>
      <xdr:nvSpPr>
        <xdr:cNvPr id="104" name="Line 111"/>
        <xdr:cNvSpPr>
          <a:spLocks/>
        </xdr:cNvSpPr>
      </xdr:nvSpPr>
      <xdr:spPr>
        <a:xfrm flipH="1" flipV="1">
          <a:off x="1295400" y="594264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412</xdr:row>
      <xdr:rowOff>0</xdr:rowOff>
    </xdr:from>
    <xdr:to>
      <xdr:col>3</xdr:col>
      <xdr:colOff>495300</xdr:colOff>
      <xdr:row>412</xdr:row>
      <xdr:rowOff>0</xdr:rowOff>
    </xdr:to>
    <xdr:sp>
      <xdr:nvSpPr>
        <xdr:cNvPr id="105" name="Line 113"/>
        <xdr:cNvSpPr>
          <a:spLocks/>
        </xdr:cNvSpPr>
      </xdr:nvSpPr>
      <xdr:spPr>
        <a:xfrm flipH="1" flipV="1">
          <a:off x="1295400" y="667131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415</xdr:row>
      <xdr:rowOff>0</xdr:rowOff>
    </xdr:from>
    <xdr:to>
      <xdr:col>3</xdr:col>
      <xdr:colOff>495300</xdr:colOff>
      <xdr:row>415</xdr:row>
      <xdr:rowOff>0</xdr:rowOff>
    </xdr:to>
    <xdr:sp>
      <xdr:nvSpPr>
        <xdr:cNvPr id="106" name="Line 114"/>
        <xdr:cNvSpPr>
          <a:spLocks/>
        </xdr:cNvSpPr>
      </xdr:nvSpPr>
      <xdr:spPr>
        <a:xfrm flipH="1" flipV="1">
          <a:off x="1295400" y="671988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420</xdr:row>
      <xdr:rowOff>0</xdr:rowOff>
    </xdr:from>
    <xdr:to>
      <xdr:col>3</xdr:col>
      <xdr:colOff>495300</xdr:colOff>
      <xdr:row>420</xdr:row>
      <xdr:rowOff>0</xdr:rowOff>
    </xdr:to>
    <xdr:sp>
      <xdr:nvSpPr>
        <xdr:cNvPr id="107" name="Line 115"/>
        <xdr:cNvSpPr>
          <a:spLocks/>
        </xdr:cNvSpPr>
      </xdr:nvSpPr>
      <xdr:spPr>
        <a:xfrm flipH="1" flipV="1">
          <a:off x="1295400" y="680085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424</xdr:row>
      <xdr:rowOff>0</xdr:rowOff>
    </xdr:from>
    <xdr:to>
      <xdr:col>3</xdr:col>
      <xdr:colOff>495300</xdr:colOff>
      <xdr:row>424</xdr:row>
      <xdr:rowOff>0</xdr:rowOff>
    </xdr:to>
    <xdr:sp>
      <xdr:nvSpPr>
        <xdr:cNvPr id="108" name="Line 116"/>
        <xdr:cNvSpPr>
          <a:spLocks/>
        </xdr:cNvSpPr>
      </xdr:nvSpPr>
      <xdr:spPr>
        <a:xfrm flipH="1" flipV="1">
          <a:off x="1295400" y="686562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450</xdr:row>
      <xdr:rowOff>0</xdr:rowOff>
    </xdr:from>
    <xdr:to>
      <xdr:col>3</xdr:col>
      <xdr:colOff>495300</xdr:colOff>
      <xdr:row>450</xdr:row>
      <xdr:rowOff>0</xdr:rowOff>
    </xdr:to>
    <xdr:sp>
      <xdr:nvSpPr>
        <xdr:cNvPr id="109" name="Line 117"/>
        <xdr:cNvSpPr>
          <a:spLocks/>
        </xdr:cNvSpPr>
      </xdr:nvSpPr>
      <xdr:spPr>
        <a:xfrm flipH="1" flipV="1">
          <a:off x="1295400" y="728662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530</xdr:row>
      <xdr:rowOff>0</xdr:rowOff>
    </xdr:from>
    <xdr:to>
      <xdr:col>3</xdr:col>
      <xdr:colOff>495300</xdr:colOff>
      <xdr:row>530</xdr:row>
      <xdr:rowOff>0</xdr:rowOff>
    </xdr:to>
    <xdr:sp>
      <xdr:nvSpPr>
        <xdr:cNvPr id="110" name="Line 118"/>
        <xdr:cNvSpPr>
          <a:spLocks/>
        </xdr:cNvSpPr>
      </xdr:nvSpPr>
      <xdr:spPr>
        <a:xfrm flipH="1" flipV="1">
          <a:off x="1295400" y="858202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538</xdr:row>
      <xdr:rowOff>0</xdr:rowOff>
    </xdr:from>
    <xdr:to>
      <xdr:col>3</xdr:col>
      <xdr:colOff>495300</xdr:colOff>
      <xdr:row>538</xdr:row>
      <xdr:rowOff>0</xdr:rowOff>
    </xdr:to>
    <xdr:sp>
      <xdr:nvSpPr>
        <xdr:cNvPr id="111" name="Line 119"/>
        <xdr:cNvSpPr>
          <a:spLocks/>
        </xdr:cNvSpPr>
      </xdr:nvSpPr>
      <xdr:spPr>
        <a:xfrm flipH="1" flipV="1">
          <a:off x="1295400" y="871156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541</xdr:row>
      <xdr:rowOff>0</xdr:rowOff>
    </xdr:from>
    <xdr:to>
      <xdr:col>3</xdr:col>
      <xdr:colOff>495300</xdr:colOff>
      <xdr:row>541</xdr:row>
      <xdr:rowOff>0</xdr:rowOff>
    </xdr:to>
    <xdr:sp>
      <xdr:nvSpPr>
        <xdr:cNvPr id="112" name="Line 120"/>
        <xdr:cNvSpPr>
          <a:spLocks/>
        </xdr:cNvSpPr>
      </xdr:nvSpPr>
      <xdr:spPr>
        <a:xfrm flipH="1" flipV="1">
          <a:off x="1295400" y="876014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545</xdr:row>
      <xdr:rowOff>0</xdr:rowOff>
    </xdr:from>
    <xdr:to>
      <xdr:col>3</xdr:col>
      <xdr:colOff>495300</xdr:colOff>
      <xdr:row>545</xdr:row>
      <xdr:rowOff>0</xdr:rowOff>
    </xdr:to>
    <xdr:sp>
      <xdr:nvSpPr>
        <xdr:cNvPr id="113" name="Line 121"/>
        <xdr:cNvSpPr>
          <a:spLocks/>
        </xdr:cNvSpPr>
      </xdr:nvSpPr>
      <xdr:spPr>
        <a:xfrm flipH="1" flipV="1">
          <a:off x="1295400" y="882491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549</xdr:row>
      <xdr:rowOff>133350</xdr:rowOff>
    </xdr:from>
    <xdr:to>
      <xdr:col>3</xdr:col>
      <xdr:colOff>495300</xdr:colOff>
      <xdr:row>549</xdr:row>
      <xdr:rowOff>133350</xdr:rowOff>
    </xdr:to>
    <xdr:sp>
      <xdr:nvSpPr>
        <xdr:cNvPr id="114" name="Line 122"/>
        <xdr:cNvSpPr>
          <a:spLocks/>
        </xdr:cNvSpPr>
      </xdr:nvSpPr>
      <xdr:spPr>
        <a:xfrm flipH="1" flipV="1">
          <a:off x="1295400" y="890301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556</xdr:row>
      <xdr:rowOff>0</xdr:rowOff>
    </xdr:from>
    <xdr:to>
      <xdr:col>3</xdr:col>
      <xdr:colOff>495300</xdr:colOff>
      <xdr:row>556</xdr:row>
      <xdr:rowOff>0</xdr:rowOff>
    </xdr:to>
    <xdr:sp>
      <xdr:nvSpPr>
        <xdr:cNvPr id="115" name="Line 123"/>
        <xdr:cNvSpPr>
          <a:spLocks/>
        </xdr:cNvSpPr>
      </xdr:nvSpPr>
      <xdr:spPr>
        <a:xfrm flipH="1" flipV="1">
          <a:off x="1295400" y="900303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562</xdr:row>
      <xdr:rowOff>0</xdr:rowOff>
    </xdr:from>
    <xdr:to>
      <xdr:col>3</xdr:col>
      <xdr:colOff>495300</xdr:colOff>
      <xdr:row>562</xdr:row>
      <xdr:rowOff>0</xdr:rowOff>
    </xdr:to>
    <xdr:sp>
      <xdr:nvSpPr>
        <xdr:cNvPr id="116" name="Line 124"/>
        <xdr:cNvSpPr>
          <a:spLocks/>
        </xdr:cNvSpPr>
      </xdr:nvSpPr>
      <xdr:spPr>
        <a:xfrm flipH="1" flipV="1">
          <a:off x="1295400" y="910018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567</xdr:row>
      <xdr:rowOff>0</xdr:rowOff>
    </xdr:from>
    <xdr:to>
      <xdr:col>3</xdr:col>
      <xdr:colOff>495300</xdr:colOff>
      <xdr:row>567</xdr:row>
      <xdr:rowOff>0</xdr:rowOff>
    </xdr:to>
    <xdr:sp>
      <xdr:nvSpPr>
        <xdr:cNvPr id="117" name="Line 125"/>
        <xdr:cNvSpPr>
          <a:spLocks/>
        </xdr:cNvSpPr>
      </xdr:nvSpPr>
      <xdr:spPr>
        <a:xfrm flipH="1" flipV="1">
          <a:off x="1295400" y="918114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573</xdr:row>
      <xdr:rowOff>0</xdr:rowOff>
    </xdr:from>
    <xdr:to>
      <xdr:col>3</xdr:col>
      <xdr:colOff>495300</xdr:colOff>
      <xdr:row>573</xdr:row>
      <xdr:rowOff>0</xdr:rowOff>
    </xdr:to>
    <xdr:sp>
      <xdr:nvSpPr>
        <xdr:cNvPr id="118" name="Line 126"/>
        <xdr:cNvSpPr>
          <a:spLocks/>
        </xdr:cNvSpPr>
      </xdr:nvSpPr>
      <xdr:spPr>
        <a:xfrm flipH="1" flipV="1">
          <a:off x="1295400" y="927830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578</xdr:row>
      <xdr:rowOff>0</xdr:rowOff>
    </xdr:from>
    <xdr:to>
      <xdr:col>3</xdr:col>
      <xdr:colOff>495300</xdr:colOff>
      <xdr:row>578</xdr:row>
      <xdr:rowOff>0</xdr:rowOff>
    </xdr:to>
    <xdr:sp>
      <xdr:nvSpPr>
        <xdr:cNvPr id="119" name="Line 127"/>
        <xdr:cNvSpPr>
          <a:spLocks/>
        </xdr:cNvSpPr>
      </xdr:nvSpPr>
      <xdr:spPr>
        <a:xfrm flipH="1" flipV="1">
          <a:off x="1295400" y="935926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585</xdr:row>
      <xdr:rowOff>133350</xdr:rowOff>
    </xdr:from>
    <xdr:to>
      <xdr:col>3</xdr:col>
      <xdr:colOff>495300</xdr:colOff>
      <xdr:row>585</xdr:row>
      <xdr:rowOff>133350</xdr:rowOff>
    </xdr:to>
    <xdr:sp>
      <xdr:nvSpPr>
        <xdr:cNvPr id="120" name="Line 128"/>
        <xdr:cNvSpPr>
          <a:spLocks/>
        </xdr:cNvSpPr>
      </xdr:nvSpPr>
      <xdr:spPr>
        <a:xfrm flipH="1" flipV="1">
          <a:off x="1295400" y="948594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591</xdr:row>
      <xdr:rowOff>0</xdr:rowOff>
    </xdr:from>
    <xdr:to>
      <xdr:col>3</xdr:col>
      <xdr:colOff>495300</xdr:colOff>
      <xdr:row>591</xdr:row>
      <xdr:rowOff>0</xdr:rowOff>
    </xdr:to>
    <xdr:sp>
      <xdr:nvSpPr>
        <xdr:cNvPr id="121" name="Line 129"/>
        <xdr:cNvSpPr>
          <a:spLocks/>
        </xdr:cNvSpPr>
      </xdr:nvSpPr>
      <xdr:spPr>
        <a:xfrm flipH="1" flipV="1">
          <a:off x="1295400" y="956976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594</xdr:row>
      <xdr:rowOff>0</xdr:rowOff>
    </xdr:from>
    <xdr:to>
      <xdr:col>3</xdr:col>
      <xdr:colOff>495300</xdr:colOff>
      <xdr:row>594</xdr:row>
      <xdr:rowOff>0</xdr:rowOff>
    </xdr:to>
    <xdr:sp>
      <xdr:nvSpPr>
        <xdr:cNvPr id="122" name="Line 130"/>
        <xdr:cNvSpPr>
          <a:spLocks/>
        </xdr:cNvSpPr>
      </xdr:nvSpPr>
      <xdr:spPr>
        <a:xfrm flipH="1" flipV="1">
          <a:off x="1295400" y="961834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598</xdr:row>
      <xdr:rowOff>0</xdr:rowOff>
    </xdr:from>
    <xdr:to>
      <xdr:col>3</xdr:col>
      <xdr:colOff>495300</xdr:colOff>
      <xdr:row>598</xdr:row>
      <xdr:rowOff>0</xdr:rowOff>
    </xdr:to>
    <xdr:sp>
      <xdr:nvSpPr>
        <xdr:cNvPr id="123" name="Line 131"/>
        <xdr:cNvSpPr>
          <a:spLocks/>
        </xdr:cNvSpPr>
      </xdr:nvSpPr>
      <xdr:spPr>
        <a:xfrm flipH="1" flipV="1">
          <a:off x="1295400" y="968311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608</xdr:row>
      <xdr:rowOff>0</xdr:rowOff>
    </xdr:from>
    <xdr:to>
      <xdr:col>3</xdr:col>
      <xdr:colOff>495300</xdr:colOff>
      <xdr:row>608</xdr:row>
      <xdr:rowOff>0</xdr:rowOff>
    </xdr:to>
    <xdr:sp>
      <xdr:nvSpPr>
        <xdr:cNvPr id="124" name="Line 132"/>
        <xdr:cNvSpPr>
          <a:spLocks/>
        </xdr:cNvSpPr>
      </xdr:nvSpPr>
      <xdr:spPr>
        <a:xfrm flipH="1" flipV="1">
          <a:off x="1295400" y="984504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611</xdr:row>
      <xdr:rowOff>0</xdr:rowOff>
    </xdr:from>
    <xdr:to>
      <xdr:col>3</xdr:col>
      <xdr:colOff>495300</xdr:colOff>
      <xdr:row>611</xdr:row>
      <xdr:rowOff>0</xdr:rowOff>
    </xdr:to>
    <xdr:sp>
      <xdr:nvSpPr>
        <xdr:cNvPr id="125" name="Line 133"/>
        <xdr:cNvSpPr>
          <a:spLocks/>
        </xdr:cNvSpPr>
      </xdr:nvSpPr>
      <xdr:spPr>
        <a:xfrm flipH="1" flipV="1">
          <a:off x="1295400" y="989361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614</xdr:row>
      <xdr:rowOff>0</xdr:rowOff>
    </xdr:from>
    <xdr:to>
      <xdr:col>3</xdr:col>
      <xdr:colOff>495300</xdr:colOff>
      <xdr:row>614</xdr:row>
      <xdr:rowOff>0</xdr:rowOff>
    </xdr:to>
    <xdr:sp>
      <xdr:nvSpPr>
        <xdr:cNvPr id="126" name="Line 134"/>
        <xdr:cNvSpPr>
          <a:spLocks/>
        </xdr:cNvSpPr>
      </xdr:nvSpPr>
      <xdr:spPr>
        <a:xfrm flipH="1" flipV="1">
          <a:off x="1295400" y="994219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617</xdr:row>
      <xdr:rowOff>0</xdr:rowOff>
    </xdr:from>
    <xdr:to>
      <xdr:col>3</xdr:col>
      <xdr:colOff>495300</xdr:colOff>
      <xdr:row>617</xdr:row>
      <xdr:rowOff>0</xdr:rowOff>
    </xdr:to>
    <xdr:sp>
      <xdr:nvSpPr>
        <xdr:cNvPr id="127" name="Line 135"/>
        <xdr:cNvSpPr>
          <a:spLocks/>
        </xdr:cNvSpPr>
      </xdr:nvSpPr>
      <xdr:spPr>
        <a:xfrm flipH="1" flipV="1">
          <a:off x="1295400" y="999077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621</xdr:row>
      <xdr:rowOff>0</xdr:rowOff>
    </xdr:from>
    <xdr:to>
      <xdr:col>3</xdr:col>
      <xdr:colOff>495300</xdr:colOff>
      <xdr:row>621</xdr:row>
      <xdr:rowOff>0</xdr:rowOff>
    </xdr:to>
    <xdr:sp>
      <xdr:nvSpPr>
        <xdr:cNvPr id="128" name="Line 136"/>
        <xdr:cNvSpPr>
          <a:spLocks/>
        </xdr:cNvSpPr>
      </xdr:nvSpPr>
      <xdr:spPr>
        <a:xfrm flipH="1" flipV="1">
          <a:off x="1295400" y="1005554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627</xdr:row>
      <xdr:rowOff>0</xdr:rowOff>
    </xdr:from>
    <xdr:to>
      <xdr:col>3</xdr:col>
      <xdr:colOff>495300</xdr:colOff>
      <xdr:row>627</xdr:row>
      <xdr:rowOff>0</xdr:rowOff>
    </xdr:to>
    <xdr:sp>
      <xdr:nvSpPr>
        <xdr:cNvPr id="129" name="Line 137"/>
        <xdr:cNvSpPr>
          <a:spLocks/>
        </xdr:cNvSpPr>
      </xdr:nvSpPr>
      <xdr:spPr>
        <a:xfrm flipH="1" flipV="1">
          <a:off x="1295400" y="1015269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632</xdr:row>
      <xdr:rowOff>0</xdr:rowOff>
    </xdr:from>
    <xdr:to>
      <xdr:col>3</xdr:col>
      <xdr:colOff>495300</xdr:colOff>
      <xdr:row>632</xdr:row>
      <xdr:rowOff>0</xdr:rowOff>
    </xdr:to>
    <xdr:sp>
      <xdr:nvSpPr>
        <xdr:cNvPr id="130" name="Line 138"/>
        <xdr:cNvSpPr>
          <a:spLocks/>
        </xdr:cNvSpPr>
      </xdr:nvSpPr>
      <xdr:spPr>
        <a:xfrm flipH="1" flipV="1">
          <a:off x="1295400" y="1023366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635</xdr:row>
      <xdr:rowOff>0</xdr:rowOff>
    </xdr:from>
    <xdr:to>
      <xdr:col>3</xdr:col>
      <xdr:colOff>495300</xdr:colOff>
      <xdr:row>635</xdr:row>
      <xdr:rowOff>0</xdr:rowOff>
    </xdr:to>
    <xdr:sp>
      <xdr:nvSpPr>
        <xdr:cNvPr id="131" name="Line 139"/>
        <xdr:cNvSpPr>
          <a:spLocks/>
        </xdr:cNvSpPr>
      </xdr:nvSpPr>
      <xdr:spPr>
        <a:xfrm flipH="1" flipV="1">
          <a:off x="1295400" y="1028223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638</xdr:row>
      <xdr:rowOff>0</xdr:rowOff>
    </xdr:from>
    <xdr:to>
      <xdr:col>3</xdr:col>
      <xdr:colOff>495300</xdr:colOff>
      <xdr:row>638</xdr:row>
      <xdr:rowOff>0</xdr:rowOff>
    </xdr:to>
    <xdr:sp>
      <xdr:nvSpPr>
        <xdr:cNvPr id="132" name="Line 140"/>
        <xdr:cNvSpPr>
          <a:spLocks/>
        </xdr:cNvSpPr>
      </xdr:nvSpPr>
      <xdr:spPr>
        <a:xfrm flipH="1" flipV="1">
          <a:off x="1295400" y="1033081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641</xdr:row>
      <xdr:rowOff>0</xdr:rowOff>
    </xdr:from>
    <xdr:to>
      <xdr:col>3</xdr:col>
      <xdr:colOff>495300</xdr:colOff>
      <xdr:row>641</xdr:row>
      <xdr:rowOff>0</xdr:rowOff>
    </xdr:to>
    <xdr:sp>
      <xdr:nvSpPr>
        <xdr:cNvPr id="133" name="Line 141"/>
        <xdr:cNvSpPr>
          <a:spLocks/>
        </xdr:cNvSpPr>
      </xdr:nvSpPr>
      <xdr:spPr>
        <a:xfrm flipH="1" flipV="1">
          <a:off x="1295400" y="1037939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644</xdr:row>
      <xdr:rowOff>0</xdr:rowOff>
    </xdr:from>
    <xdr:to>
      <xdr:col>3</xdr:col>
      <xdr:colOff>495300</xdr:colOff>
      <xdr:row>644</xdr:row>
      <xdr:rowOff>0</xdr:rowOff>
    </xdr:to>
    <xdr:sp>
      <xdr:nvSpPr>
        <xdr:cNvPr id="134" name="Line 142"/>
        <xdr:cNvSpPr>
          <a:spLocks/>
        </xdr:cNvSpPr>
      </xdr:nvSpPr>
      <xdr:spPr>
        <a:xfrm flipH="1" flipV="1">
          <a:off x="1295400" y="1042797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649</xdr:row>
      <xdr:rowOff>0</xdr:rowOff>
    </xdr:from>
    <xdr:to>
      <xdr:col>3</xdr:col>
      <xdr:colOff>495300</xdr:colOff>
      <xdr:row>649</xdr:row>
      <xdr:rowOff>0</xdr:rowOff>
    </xdr:to>
    <xdr:sp>
      <xdr:nvSpPr>
        <xdr:cNvPr id="135" name="Line 143"/>
        <xdr:cNvSpPr>
          <a:spLocks/>
        </xdr:cNvSpPr>
      </xdr:nvSpPr>
      <xdr:spPr>
        <a:xfrm flipH="1" flipV="1">
          <a:off x="1295400" y="1050893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654</xdr:row>
      <xdr:rowOff>0</xdr:rowOff>
    </xdr:from>
    <xdr:to>
      <xdr:col>3</xdr:col>
      <xdr:colOff>495300</xdr:colOff>
      <xdr:row>654</xdr:row>
      <xdr:rowOff>0</xdr:rowOff>
    </xdr:to>
    <xdr:sp>
      <xdr:nvSpPr>
        <xdr:cNvPr id="136" name="Line 144"/>
        <xdr:cNvSpPr>
          <a:spLocks/>
        </xdr:cNvSpPr>
      </xdr:nvSpPr>
      <xdr:spPr>
        <a:xfrm flipH="1" flipV="1">
          <a:off x="1295400" y="1058989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658</xdr:row>
      <xdr:rowOff>133350</xdr:rowOff>
    </xdr:from>
    <xdr:to>
      <xdr:col>3</xdr:col>
      <xdr:colOff>495300</xdr:colOff>
      <xdr:row>658</xdr:row>
      <xdr:rowOff>133350</xdr:rowOff>
    </xdr:to>
    <xdr:sp>
      <xdr:nvSpPr>
        <xdr:cNvPr id="137" name="Line 145"/>
        <xdr:cNvSpPr>
          <a:spLocks/>
        </xdr:cNvSpPr>
      </xdr:nvSpPr>
      <xdr:spPr>
        <a:xfrm flipH="1" flipV="1">
          <a:off x="1295400" y="1066800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665</xdr:row>
      <xdr:rowOff>0</xdr:rowOff>
    </xdr:from>
    <xdr:to>
      <xdr:col>3</xdr:col>
      <xdr:colOff>495300</xdr:colOff>
      <xdr:row>665</xdr:row>
      <xdr:rowOff>0</xdr:rowOff>
    </xdr:to>
    <xdr:sp>
      <xdr:nvSpPr>
        <xdr:cNvPr id="138" name="Line 146"/>
        <xdr:cNvSpPr>
          <a:spLocks/>
        </xdr:cNvSpPr>
      </xdr:nvSpPr>
      <xdr:spPr>
        <a:xfrm flipH="1" flipV="1">
          <a:off x="1295400" y="1076801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671</xdr:row>
      <xdr:rowOff>133350</xdr:rowOff>
    </xdr:from>
    <xdr:to>
      <xdr:col>3</xdr:col>
      <xdr:colOff>495300</xdr:colOff>
      <xdr:row>671</xdr:row>
      <xdr:rowOff>133350</xdr:rowOff>
    </xdr:to>
    <xdr:sp>
      <xdr:nvSpPr>
        <xdr:cNvPr id="139" name="Line 147"/>
        <xdr:cNvSpPr>
          <a:spLocks/>
        </xdr:cNvSpPr>
      </xdr:nvSpPr>
      <xdr:spPr>
        <a:xfrm flipH="1" flipV="1">
          <a:off x="1295400" y="1087850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677</xdr:row>
      <xdr:rowOff>133350</xdr:rowOff>
    </xdr:from>
    <xdr:to>
      <xdr:col>3</xdr:col>
      <xdr:colOff>495300</xdr:colOff>
      <xdr:row>677</xdr:row>
      <xdr:rowOff>133350</xdr:rowOff>
    </xdr:to>
    <xdr:sp>
      <xdr:nvSpPr>
        <xdr:cNvPr id="140" name="Line 148"/>
        <xdr:cNvSpPr>
          <a:spLocks/>
        </xdr:cNvSpPr>
      </xdr:nvSpPr>
      <xdr:spPr>
        <a:xfrm flipH="1" flipV="1">
          <a:off x="1295400" y="1097565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681</xdr:row>
      <xdr:rowOff>0</xdr:rowOff>
    </xdr:from>
    <xdr:to>
      <xdr:col>3</xdr:col>
      <xdr:colOff>495300</xdr:colOff>
      <xdr:row>681</xdr:row>
      <xdr:rowOff>0</xdr:rowOff>
    </xdr:to>
    <xdr:sp>
      <xdr:nvSpPr>
        <xdr:cNvPr id="141" name="Line 149"/>
        <xdr:cNvSpPr>
          <a:spLocks/>
        </xdr:cNvSpPr>
      </xdr:nvSpPr>
      <xdr:spPr>
        <a:xfrm flipH="1" flipV="1">
          <a:off x="1295400" y="1102709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684</xdr:row>
      <xdr:rowOff>0</xdr:rowOff>
    </xdr:from>
    <xdr:to>
      <xdr:col>3</xdr:col>
      <xdr:colOff>495300</xdr:colOff>
      <xdr:row>684</xdr:row>
      <xdr:rowOff>0</xdr:rowOff>
    </xdr:to>
    <xdr:sp>
      <xdr:nvSpPr>
        <xdr:cNvPr id="142" name="Line 150"/>
        <xdr:cNvSpPr>
          <a:spLocks/>
        </xdr:cNvSpPr>
      </xdr:nvSpPr>
      <xdr:spPr>
        <a:xfrm flipH="1" flipV="1">
          <a:off x="1295400" y="1107567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688</xdr:row>
      <xdr:rowOff>0</xdr:rowOff>
    </xdr:from>
    <xdr:to>
      <xdr:col>3</xdr:col>
      <xdr:colOff>495300</xdr:colOff>
      <xdr:row>688</xdr:row>
      <xdr:rowOff>0</xdr:rowOff>
    </xdr:to>
    <xdr:sp>
      <xdr:nvSpPr>
        <xdr:cNvPr id="143" name="Line 151"/>
        <xdr:cNvSpPr>
          <a:spLocks/>
        </xdr:cNvSpPr>
      </xdr:nvSpPr>
      <xdr:spPr>
        <a:xfrm flipH="1" flipV="1">
          <a:off x="1295400" y="1114044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694</xdr:row>
      <xdr:rowOff>0</xdr:rowOff>
    </xdr:from>
    <xdr:to>
      <xdr:col>3</xdr:col>
      <xdr:colOff>495300</xdr:colOff>
      <xdr:row>694</xdr:row>
      <xdr:rowOff>0</xdr:rowOff>
    </xdr:to>
    <xdr:sp>
      <xdr:nvSpPr>
        <xdr:cNvPr id="144" name="Line 152"/>
        <xdr:cNvSpPr>
          <a:spLocks/>
        </xdr:cNvSpPr>
      </xdr:nvSpPr>
      <xdr:spPr>
        <a:xfrm flipH="1" flipV="1">
          <a:off x="1295400" y="1123759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698</xdr:row>
      <xdr:rowOff>0</xdr:rowOff>
    </xdr:from>
    <xdr:to>
      <xdr:col>3</xdr:col>
      <xdr:colOff>495300</xdr:colOff>
      <xdr:row>698</xdr:row>
      <xdr:rowOff>0</xdr:rowOff>
    </xdr:to>
    <xdr:sp>
      <xdr:nvSpPr>
        <xdr:cNvPr id="145" name="Line 153"/>
        <xdr:cNvSpPr>
          <a:spLocks/>
        </xdr:cNvSpPr>
      </xdr:nvSpPr>
      <xdr:spPr>
        <a:xfrm flipH="1" flipV="1">
          <a:off x="1295400" y="1130236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748</xdr:row>
      <xdr:rowOff>0</xdr:rowOff>
    </xdr:from>
    <xdr:to>
      <xdr:col>3</xdr:col>
      <xdr:colOff>495300</xdr:colOff>
      <xdr:row>748</xdr:row>
      <xdr:rowOff>0</xdr:rowOff>
    </xdr:to>
    <xdr:sp>
      <xdr:nvSpPr>
        <xdr:cNvPr id="146" name="Line 154"/>
        <xdr:cNvSpPr>
          <a:spLocks/>
        </xdr:cNvSpPr>
      </xdr:nvSpPr>
      <xdr:spPr>
        <a:xfrm flipH="1" flipV="1">
          <a:off x="1295400" y="1211199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752</xdr:row>
      <xdr:rowOff>0</xdr:rowOff>
    </xdr:from>
    <xdr:to>
      <xdr:col>3</xdr:col>
      <xdr:colOff>495300</xdr:colOff>
      <xdr:row>752</xdr:row>
      <xdr:rowOff>0</xdr:rowOff>
    </xdr:to>
    <xdr:sp>
      <xdr:nvSpPr>
        <xdr:cNvPr id="147" name="Line 155"/>
        <xdr:cNvSpPr>
          <a:spLocks/>
        </xdr:cNvSpPr>
      </xdr:nvSpPr>
      <xdr:spPr>
        <a:xfrm flipH="1" flipV="1">
          <a:off x="1295400" y="1217676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704</xdr:row>
      <xdr:rowOff>133350</xdr:rowOff>
    </xdr:from>
    <xdr:to>
      <xdr:col>3</xdr:col>
      <xdr:colOff>495300</xdr:colOff>
      <xdr:row>704</xdr:row>
      <xdr:rowOff>133350</xdr:rowOff>
    </xdr:to>
    <xdr:sp>
      <xdr:nvSpPr>
        <xdr:cNvPr id="148" name="Line 156"/>
        <xdr:cNvSpPr>
          <a:spLocks/>
        </xdr:cNvSpPr>
      </xdr:nvSpPr>
      <xdr:spPr>
        <a:xfrm flipH="1" flipV="1">
          <a:off x="1295400" y="1141285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708</xdr:row>
      <xdr:rowOff>0</xdr:rowOff>
    </xdr:from>
    <xdr:to>
      <xdr:col>3</xdr:col>
      <xdr:colOff>495300</xdr:colOff>
      <xdr:row>708</xdr:row>
      <xdr:rowOff>0</xdr:rowOff>
    </xdr:to>
    <xdr:sp>
      <xdr:nvSpPr>
        <xdr:cNvPr id="149" name="Line 157"/>
        <xdr:cNvSpPr>
          <a:spLocks/>
        </xdr:cNvSpPr>
      </xdr:nvSpPr>
      <xdr:spPr>
        <a:xfrm flipH="1" flipV="1">
          <a:off x="1295400" y="1146429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712</xdr:row>
      <xdr:rowOff>0</xdr:rowOff>
    </xdr:from>
    <xdr:to>
      <xdr:col>3</xdr:col>
      <xdr:colOff>495300</xdr:colOff>
      <xdr:row>712</xdr:row>
      <xdr:rowOff>0</xdr:rowOff>
    </xdr:to>
    <xdr:sp>
      <xdr:nvSpPr>
        <xdr:cNvPr id="150" name="Line 158"/>
        <xdr:cNvSpPr>
          <a:spLocks/>
        </xdr:cNvSpPr>
      </xdr:nvSpPr>
      <xdr:spPr>
        <a:xfrm flipH="1" flipV="1">
          <a:off x="1295400" y="1152906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716</xdr:row>
      <xdr:rowOff>0</xdr:rowOff>
    </xdr:from>
    <xdr:to>
      <xdr:col>3</xdr:col>
      <xdr:colOff>495300</xdr:colOff>
      <xdr:row>716</xdr:row>
      <xdr:rowOff>0</xdr:rowOff>
    </xdr:to>
    <xdr:sp>
      <xdr:nvSpPr>
        <xdr:cNvPr id="151" name="Line 159"/>
        <xdr:cNvSpPr>
          <a:spLocks/>
        </xdr:cNvSpPr>
      </xdr:nvSpPr>
      <xdr:spPr>
        <a:xfrm flipH="1" flipV="1">
          <a:off x="1295400" y="1159383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720</xdr:row>
      <xdr:rowOff>0</xdr:rowOff>
    </xdr:from>
    <xdr:to>
      <xdr:col>3</xdr:col>
      <xdr:colOff>495300</xdr:colOff>
      <xdr:row>720</xdr:row>
      <xdr:rowOff>0</xdr:rowOff>
    </xdr:to>
    <xdr:sp>
      <xdr:nvSpPr>
        <xdr:cNvPr id="152" name="Line 160"/>
        <xdr:cNvSpPr>
          <a:spLocks/>
        </xdr:cNvSpPr>
      </xdr:nvSpPr>
      <xdr:spPr>
        <a:xfrm flipH="1" flipV="1">
          <a:off x="1295400" y="1165860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724</xdr:row>
      <xdr:rowOff>0</xdr:rowOff>
    </xdr:from>
    <xdr:to>
      <xdr:col>3</xdr:col>
      <xdr:colOff>495300</xdr:colOff>
      <xdr:row>724</xdr:row>
      <xdr:rowOff>0</xdr:rowOff>
    </xdr:to>
    <xdr:sp>
      <xdr:nvSpPr>
        <xdr:cNvPr id="153" name="Line 161"/>
        <xdr:cNvSpPr>
          <a:spLocks/>
        </xdr:cNvSpPr>
      </xdr:nvSpPr>
      <xdr:spPr>
        <a:xfrm flipH="1" flipV="1">
          <a:off x="1295400" y="1172337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728</xdr:row>
      <xdr:rowOff>0</xdr:rowOff>
    </xdr:from>
    <xdr:to>
      <xdr:col>3</xdr:col>
      <xdr:colOff>495300</xdr:colOff>
      <xdr:row>728</xdr:row>
      <xdr:rowOff>0</xdr:rowOff>
    </xdr:to>
    <xdr:sp>
      <xdr:nvSpPr>
        <xdr:cNvPr id="154" name="Line 162"/>
        <xdr:cNvSpPr>
          <a:spLocks/>
        </xdr:cNvSpPr>
      </xdr:nvSpPr>
      <xdr:spPr>
        <a:xfrm flipH="1" flipV="1">
          <a:off x="1295400" y="1178814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732</xdr:row>
      <xdr:rowOff>0</xdr:rowOff>
    </xdr:from>
    <xdr:to>
      <xdr:col>3</xdr:col>
      <xdr:colOff>495300</xdr:colOff>
      <xdr:row>732</xdr:row>
      <xdr:rowOff>0</xdr:rowOff>
    </xdr:to>
    <xdr:sp>
      <xdr:nvSpPr>
        <xdr:cNvPr id="155" name="Line 163"/>
        <xdr:cNvSpPr>
          <a:spLocks/>
        </xdr:cNvSpPr>
      </xdr:nvSpPr>
      <xdr:spPr>
        <a:xfrm flipH="1" flipV="1">
          <a:off x="1295400" y="1185291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736</xdr:row>
      <xdr:rowOff>0</xdr:rowOff>
    </xdr:from>
    <xdr:to>
      <xdr:col>3</xdr:col>
      <xdr:colOff>495300</xdr:colOff>
      <xdr:row>736</xdr:row>
      <xdr:rowOff>0</xdr:rowOff>
    </xdr:to>
    <xdr:sp>
      <xdr:nvSpPr>
        <xdr:cNvPr id="156" name="Line 164"/>
        <xdr:cNvSpPr>
          <a:spLocks/>
        </xdr:cNvSpPr>
      </xdr:nvSpPr>
      <xdr:spPr>
        <a:xfrm flipH="1" flipV="1">
          <a:off x="1295400" y="1191768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740</xdr:row>
      <xdr:rowOff>0</xdr:rowOff>
    </xdr:from>
    <xdr:to>
      <xdr:col>3</xdr:col>
      <xdr:colOff>495300</xdr:colOff>
      <xdr:row>740</xdr:row>
      <xdr:rowOff>0</xdr:rowOff>
    </xdr:to>
    <xdr:sp>
      <xdr:nvSpPr>
        <xdr:cNvPr id="157" name="Line 165"/>
        <xdr:cNvSpPr>
          <a:spLocks/>
        </xdr:cNvSpPr>
      </xdr:nvSpPr>
      <xdr:spPr>
        <a:xfrm flipH="1" flipV="1">
          <a:off x="1295400" y="1198245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744</xdr:row>
      <xdr:rowOff>0</xdr:rowOff>
    </xdr:from>
    <xdr:to>
      <xdr:col>3</xdr:col>
      <xdr:colOff>495300</xdr:colOff>
      <xdr:row>744</xdr:row>
      <xdr:rowOff>0</xdr:rowOff>
    </xdr:to>
    <xdr:sp>
      <xdr:nvSpPr>
        <xdr:cNvPr id="158" name="Line 166"/>
        <xdr:cNvSpPr>
          <a:spLocks/>
        </xdr:cNvSpPr>
      </xdr:nvSpPr>
      <xdr:spPr>
        <a:xfrm flipH="1" flipV="1">
          <a:off x="1295400" y="1204722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757</xdr:row>
      <xdr:rowOff>0</xdr:rowOff>
    </xdr:from>
    <xdr:to>
      <xdr:col>3</xdr:col>
      <xdr:colOff>495300</xdr:colOff>
      <xdr:row>757</xdr:row>
      <xdr:rowOff>0</xdr:rowOff>
    </xdr:to>
    <xdr:sp>
      <xdr:nvSpPr>
        <xdr:cNvPr id="159" name="Line 167"/>
        <xdr:cNvSpPr>
          <a:spLocks/>
        </xdr:cNvSpPr>
      </xdr:nvSpPr>
      <xdr:spPr>
        <a:xfrm flipH="1" flipV="1">
          <a:off x="1295400" y="1225772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761</xdr:row>
      <xdr:rowOff>0</xdr:rowOff>
    </xdr:from>
    <xdr:to>
      <xdr:col>3</xdr:col>
      <xdr:colOff>495300</xdr:colOff>
      <xdr:row>761</xdr:row>
      <xdr:rowOff>0</xdr:rowOff>
    </xdr:to>
    <xdr:sp>
      <xdr:nvSpPr>
        <xdr:cNvPr id="160" name="Line 168"/>
        <xdr:cNvSpPr>
          <a:spLocks/>
        </xdr:cNvSpPr>
      </xdr:nvSpPr>
      <xdr:spPr>
        <a:xfrm flipH="1" flipV="1">
          <a:off x="1295400" y="1232249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4248150</xdr:colOff>
      <xdr:row>764</xdr:row>
      <xdr:rowOff>0</xdr:rowOff>
    </xdr:from>
    <xdr:to>
      <xdr:col>7</xdr:col>
      <xdr:colOff>0</xdr:colOff>
      <xdr:row>764</xdr:row>
      <xdr:rowOff>0</xdr:rowOff>
    </xdr:to>
    <xdr:sp>
      <xdr:nvSpPr>
        <xdr:cNvPr id="161" name="Line 171"/>
        <xdr:cNvSpPr>
          <a:spLocks/>
        </xdr:cNvSpPr>
      </xdr:nvSpPr>
      <xdr:spPr>
        <a:xfrm>
          <a:off x="5543550" y="123710700"/>
          <a:ext cx="3000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2638425</xdr:colOff>
      <xdr:row>51</xdr:row>
      <xdr:rowOff>0</xdr:rowOff>
    </xdr:from>
    <xdr:to>
      <xdr:col>6</xdr:col>
      <xdr:colOff>428625</xdr:colOff>
      <xdr:row>51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3819525" y="10687050"/>
          <a:ext cx="2200275" cy="9525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2</xdr:col>
      <xdr:colOff>314325</xdr:colOff>
      <xdr:row>51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0687050"/>
          <a:ext cx="1162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</xdr:row>
      <xdr:rowOff>0</xdr:rowOff>
    </xdr:from>
    <xdr:to>
      <xdr:col>3</xdr:col>
      <xdr:colOff>495300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295400" y="1619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</xdr:row>
      <xdr:rowOff>0</xdr:rowOff>
    </xdr:from>
    <xdr:to>
      <xdr:col>3</xdr:col>
      <xdr:colOff>495300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295400" y="1619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</xdr:row>
      <xdr:rowOff>0</xdr:rowOff>
    </xdr:from>
    <xdr:to>
      <xdr:col>3</xdr:col>
      <xdr:colOff>495300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295400" y="1619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</xdr:row>
      <xdr:rowOff>0</xdr:rowOff>
    </xdr:from>
    <xdr:to>
      <xdr:col>3</xdr:col>
      <xdr:colOff>495300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1295400" y="3238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8</xdr:row>
      <xdr:rowOff>0</xdr:rowOff>
    </xdr:from>
    <xdr:to>
      <xdr:col>3</xdr:col>
      <xdr:colOff>495300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1295400" y="12954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9</xdr:row>
      <xdr:rowOff>0</xdr:rowOff>
    </xdr:from>
    <xdr:to>
      <xdr:col>3</xdr:col>
      <xdr:colOff>495300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1295400" y="14573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10</xdr:row>
      <xdr:rowOff>0</xdr:rowOff>
    </xdr:from>
    <xdr:to>
      <xdr:col>3</xdr:col>
      <xdr:colOff>495300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1295400" y="16192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15</xdr:row>
      <xdr:rowOff>0</xdr:rowOff>
    </xdr:from>
    <xdr:to>
      <xdr:col>3</xdr:col>
      <xdr:colOff>495300</xdr:colOff>
      <xdr:row>15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1295400" y="24288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22</xdr:row>
      <xdr:rowOff>0</xdr:rowOff>
    </xdr:from>
    <xdr:to>
      <xdr:col>3</xdr:col>
      <xdr:colOff>495300</xdr:colOff>
      <xdr:row>22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1295400" y="35623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27</xdr:row>
      <xdr:rowOff>0</xdr:rowOff>
    </xdr:from>
    <xdr:to>
      <xdr:col>3</xdr:col>
      <xdr:colOff>495300</xdr:colOff>
      <xdr:row>27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1295400" y="43719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31</xdr:row>
      <xdr:rowOff>0</xdr:rowOff>
    </xdr:from>
    <xdr:to>
      <xdr:col>3</xdr:col>
      <xdr:colOff>495300</xdr:colOff>
      <xdr:row>31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1295400" y="50196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35</xdr:row>
      <xdr:rowOff>0</xdr:rowOff>
    </xdr:from>
    <xdr:to>
      <xdr:col>3</xdr:col>
      <xdr:colOff>495300</xdr:colOff>
      <xdr:row>35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1295400" y="56673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35</xdr:row>
      <xdr:rowOff>0</xdr:rowOff>
    </xdr:from>
    <xdr:to>
      <xdr:col>3</xdr:col>
      <xdr:colOff>495300</xdr:colOff>
      <xdr:row>35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1295400" y="56673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35</xdr:row>
      <xdr:rowOff>0</xdr:rowOff>
    </xdr:from>
    <xdr:to>
      <xdr:col>3</xdr:col>
      <xdr:colOff>495300</xdr:colOff>
      <xdr:row>35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1295400" y="56673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35</xdr:row>
      <xdr:rowOff>0</xdr:rowOff>
    </xdr:from>
    <xdr:to>
      <xdr:col>3</xdr:col>
      <xdr:colOff>495300</xdr:colOff>
      <xdr:row>35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1295400" y="56673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35</xdr:row>
      <xdr:rowOff>0</xdr:rowOff>
    </xdr:from>
    <xdr:to>
      <xdr:col>3</xdr:col>
      <xdr:colOff>495300</xdr:colOff>
      <xdr:row>35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1295400" y="56673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2</xdr:col>
      <xdr:colOff>314325</xdr:colOff>
      <xdr:row>35</xdr:row>
      <xdr:rowOff>0</xdr:rowOff>
    </xdr:to>
    <xdr:sp>
      <xdr:nvSpPr>
        <xdr:cNvPr id="17" name="Line 18"/>
        <xdr:cNvSpPr>
          <a:spLocks/>
        </xdr:cNvSpPr>
      </xdr:nvSpPr>
      <xdr:spPr>
        <a:xfrm flipH="1" flipV="1">
          <a:off x="0" y="5667375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</xdr:row>
      <xdr:rowOff>0</xdr:rowOff>
    </xdr:from>
    <xdr:to>
      <xdr:col>3</xdr:col>
      <xdr:colOff>495300</xdr:colOff>
      <xdr:row>1</xdr:row>
      <xdr:rowOff>0</xdr:rowOff>
    </xdr:to>
    <xdr:sp>
      <xdr:nvSpPr>
        <xdr:cNvPr id="18" name="Line 19"/>
        <xdr:cNvSpPr>
          <a:spLocks/>
        </xdr:cNvSpPr>
      </xdr:nvSpPr>
      <xdr:spPr>
        <a:xfrm flipH="1" flipV="1">
          <a:off x="1295400" y="1619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</xdr:row>
      <xdr:rowOff>0</xdr:rowOff>
    </xdr:from>
    <xdr:to>
      <xdr:col>3</xdr:col>
      <xdr:colOff>495300</xdr:colOff>
      <xdr:row>1</xdr:row>
      <xdr:rowOff>0</xdr:rowOff>
    </xdr:to>
    <xdr:sp>
      <xdr:nvSpPr>
        <xdr:cNvPr id="19" name="Line 20"/>
        <xdr:cNvSpPr>
          <a:spLocks/>
        </xdr:cNvSpPr>
      </xdr:nvSpPr>
      <xdr:spPr>
        <a:xfrm flipH="1" flipV="1">
          <a:off x="1295400" y="1619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</xdr:row>
      <xdr:rowOff>0</xdr:rowOff>
    </xdr:from>
    <xdr:to>
      <xdr:col>3</xdr:col>
      <xdr:colOff>495300</xdr:colOff>
      <xdr:row>1</xdr:row>
      <xdr:rowOff>0</xdr:rowOff>
    </xdr:to>
    <xdr:sp>
      <xdr:nvSpPr>
        <xdr:cNvPr id="20" name="Line 21"/>
        <xdr:cNvSpPr>
          <a:spLocks/>
        </xdr:cNvSpPr>
      </xdr:nvSpPr>
      <xdr:spPr>
        <a:xfrm flipH="1" flipV="1">
          <a:off x="1295400" y="1619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6</xdr:row>
      <xdr:rowOff>0</xdr:rowOff>
    </xdr:from>
    <xdr:to>
      <xdr:col>3</xdr:col>
      <xdr:colOff>495300</xdr:colOff>
      <xdr:row>6</xdr:row>
      <xdr:rowOff>0</xdr:rowOff>
    </xdr:to>
    <xdr:sp>
      <xdr:nvSpPr>
        <xdr:cNvPr id="21" name="Line 22"/>
        <xdr:cNvSpPr>
          <a:spLocks/>
        </xdr:cNvSpPr>
      </xdr:nvSpPr>
      <xdr:spPr>
        <a:xfrm flipH="1" flipV="1">
          <a:off x="1295400" y="9715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9</xdr:row>
      <xdr:rowOff>0</xdr:rowOff>
    </xdr:from>
    <xdr:to>
      <xdr:col>3</xdr:col>
      <xdr:colOff>495300</xdr:colOff>
      <xdr:row>9</xdr:row>
      <xdr:rowOff>0</xdr:rowOff>
    </xdr:to>
    <xdr:sp>
      <xdr:nvSpPr>
        <xdr:cNvPr id="22" name="Line 23"/>
        <xdr:cNvSpPr>
          <a:spLocks/>
        </xdr:cNvSpPr>
      </xdr:nvSpPr>
      <xdr:spPr>
        <a:xfrm flipH="1" flipV="1">
          <a:off x="1295400" y="14573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9</xdr:row>
      <xdr:rowOff>0</xdr:rowOff>
    </xdr:from>
    <xdr:to>
      <xdr:col>3</xdr:col>
      <xdr:colOff>495300</xdr:colOff>
      <xdr:row>9</xdr:row>
      <xdr:rowOff>0</xdr:rowOff>
    </xdr:to>
    <xdr:sp>
      <xdr:nvSpPr>
        <xdr:cNvPr id="23" name="Line 24"/>
        <xdr:cNvSpPr>
          <a:spLocks/>
        </xdr:cNvSpPr>
      </xdr:nvSpPr>
      <xdr:spPr>
        <a:xfrm flipH="1" flipV="1">
          <a:off x="1295400" y="14573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9</xdr:row>
      <xdr:rowOff>0</xdr:rowOff>
    </xdr:from>
    <xdr:to>
      <xdr:col>3</xdr:col>
      <xdr:colOff>495300</xdr:colOff>
      <xdr:row>9</xdr:row>
      <xdr:rowOff>0</xdr:rowOff>
    </xdr:to>
    <xdr:sp>
      <xdr:nvSpPr>
        <xdr:cNvPr id="24" name="Line 25"/>
        <xdr:cNvSpPr>
          <a:spLocks/>
        </xdr:cNvSpPr>
      </xdr:nvSpPr>
      <xdr:spPr>
        <a:xfrm flipH="1" flipV="1">
          <a:off x="1295400" y="14573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14</xdr:row>
      <xdr:rowOff>0</xdr:rowOff>
    </xdr:from>
    <xdr:to>
      <xdr:col>3</xdr:col>
      <xdr:colOff>495300</xdr:colOff>
      <xdr:row>14</xdr:row>
      <xdr:rowOff>0</xdr:rowOff>
    </xdr:to>
    <xdr:sp>
      <xdr:nvSpPr>
        <xdr:cNvPr id="25" name="Line 26"/>
        <xdr:cNvSpPr>
          <a:spLocks/>
        </xdr:cNvSpPr>
      </xdr:nvSpPr>
      <xdr:spPr>
        <a:xfrm flipH="1" flipV="1">
          <a:off x="1295400" y="22669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18</xdr:row>
      <xdr:rowOff>0</xdr:rowOff>
    </xdr:from>
    <xdr:to>
      <xdr:col>3</xdr:col>
      <xdr:colOff>495300</xdr:colOff>
      <xdr:row>18</xdr:row>
      <xdr:rowOff>0</xdr:rowOff>
    </xdr:to>
    <xdr:sp>
      <xdr:nvSpPr>
        <xdr:cNvPr id="26" name="Line 27"/>
        <xdr:cNvSpPr>
          <a:spLocks/>
        </xdr:cNvSpPr>
      </xdr:nvSpPr>
      <xdr:spPr>
        <a:xfrm flipH="1" flipV="1">
          <a:off x="1295400" y="29146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35</xdr:row>
      <xdr:rowOff>0</xdr:rowOff>
    </xdr:from>
    <xdr:to>
      <xdr:col>3</xdr:col>
      <xdr:colOff>495300</xdr:colOff>
      <xdr:row>35</xdr:row>
      <xdr:rowOff>0</xdr:rowOff>
    </xdr:to>
    <xdr:sp>
      <xdr:nvSpPr>
        <xdr:cNvPr id="27" name="Line 28"/>
        <xdr:cNvSpPr>
          <a:spLocks/>
        </xdr:cNvSpPr>
      </xdr:nvSpPr>
      <xdr:spPr>
        <a:xfrm flipH="1" flipV="1">
          <a:off x="1295400" y="56673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35</xdr:row>
      <xdr:rowOff>0</xdr:rowOff>
    </xdr:from>
    <xdr:to>
      <xdr:col>3</xdr:col>
      <xdr:colOff>495300</xdr:colOff>
      <xdr:row>35</xdr:row>
      <xdr:rowOff>0</xdr:rowOff>
    </xdr:to>
    <xdr:sp>
      <xdr:nvSpPr>
        <xdr:cNvPr id="28" name="Line 29"/>
        <xdr:cNvSpPr>
          <a:spLocks/>
        </xdr:cNvSpPr>
      </xdr:nvSpPr>
      <xdr:spPr>
        <a:xfrm flipH="1" flipV="1">
          <a:off x="1295400" y="56673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35</xdr:row>
      <xdr:rowOff>0</xdr:rowOff>
    </xdr:from>
    <xdr:to>
      <xdr:col>3</xdr:col>
      <xdr:colOff>495300</xdr:colOff>
      <xdr:row>35</xdr:row>
      <xdr:rowOff>0</xdr:rowOff>
    </xdr:to>
    <xdr:sp>
      <xdr:nvSpPr>
        <xdr:cNvPr id="29" name="Line 30"/>
        <xdr:cNvSpPr>
          <a:spLocks/>
        </xdr:cNvSpPr>
      </xdr:nvSpPr>
      <xdr:spPr>
        <a:xfrm flipH="1" flipV="1">
          <a:off x="1295400" y="56673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35</xdr:row>
      <xdr:rowOff>0</xdr:rowOff>
    </xdr:from>
    <xdr:to>
      <xdr:col>3</xdr:col>
      <xdr:colOff>495300</xdr:colOff>
      <xdr:row>35</xdr:row>
      <xdr:rowOff>0</xdr:rowOff>
    </xdr:to>
    <xdr:sp>
      <xdr:nvSpPr>
        <xdr:cNvPr id="30" name="Line 31"/>
        <xdr:cNvSpPr>
          <a:spLocks/>
        </xdr:cNvSpPr>
      </xdr:nvSpPr>
      <xdr:spPr>
        <a:xfrm flipH="1" flipV="1">
          <a:off x="1295400" y="56673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35</xdr:row>
      <xdr:rowOff>0</xdr:rowOff>
    </xdr:from>
    <xdr:to>
      <xdr:col>3</xdr:col>
      <xdr:colOff>495300</xdr:colOff>
      <xdr:row>35</xdr:row>
      <xdr:rowOff>0</xdr:rowOff>
    </xdr:to>
    <xdr:sp>
      <xdr:nvSpPr>
        <xdr:cNvPr id="31" name="Line 32"/>
        <xdr:cNvSpPr>
          <a:spLocks/>
        </xdr:cNvSpPr>
      </xdr:nvSpPr>
      <xdr:spPr>
        <a:xfrm flipH="1" flipV="1">
          <a:off x="1295400" y="56673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35</xdr:row>
      <xdr:rowOff>0</xdr:rowOff>
    </xdr:from>
    <xdr:to>
      <xdr:col>3</xdr:col>
      <xdr:colOff>495300</xdr:colOff>
      <xdr:row>35</xdr:row>
      <xdr:rowOff>0</xdr:rowOff>
    </xdr:to>
    <xdr:sp>
      <xdr:nvSpPr>
        <xdr:cNvPr id="32" name="Line 33"/>
        <xdr:cNvSpPr>
          <a:spLocks/>
        </xdr:cNvSpPr>
      </xdr:nvSpPr>
      <xdr:spPr>
        <a:xfrm flipH="1" flipV="1">
          <a:off x="1295400" y="56673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35</xdr:row>
      <xdr:rowOff>0</xdr:rowOff>
    </xdr:from>
    <xdr:to>
      <xdr:col>3</xdr:col>
      <xdr:colOff>495300</xdr:colOff>
      <xdr:row>35</xdr:row>
      <xdr:rowOff>0</xdr:rowOff>
    </xdr:to>
    <xdr:sp>
      <xdr:nvSpPr>
        <xdr:cNvPr id="33" name="Line 34"/>
        <xdr:cNvSpPr>
          <a:spLocks/>
        </xdr:cNvSpPr>
      </xdr:nvSpPr>
      <xdr:spPr>
        <a:xfrm flipH="1" flipV="1">
          <a:off x="1295400" y="56673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35</xdr:row>
      <xdr:rowOff>0</xdr:rowOff>
    </xdr:from>
    <xdr:to>
      <xdr:col>3</xdr:col>
      <xdr:colOff>495300</xdr:colOff>
      <xdr:row>35</xdr:row>
      <xdr:rowOff>0</xdr:rowOff>
    </xdr:to>
    <xdr:sp>
      <xdr:nvSpPr>
        <xdr:cNvPr id="34" name="Line 35"/>
        <xdr:cNvSpPr>
          <a:spLocks/>
        </xdr:cNvSpPr>
      </xdr:nvSpPr>
      <xdr:spPr>
        <a:xfrm flipH="1" flipV="1">
          <a:off x="1295400" y="56673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42</xdr:row>
      <xdr:rowOff>0</xdr:rowOff>
    </xdr:from>
    <xdr:to>
      <xdr:col>3</xdr:col>
      <xdr:colOff>495300</xdr:colOff>
      <xdr:row>42</xdr:row>
      <xdr:rowOff>0</xdr:rowOff>
    </xdr:to>
    <xdr:sp>
      <xdr:nvSpPr>
        <xdr:cNvPr id="35" name="Line 36"/>
        <xdr:cNvSpPr>
          <a:spLocks/>
        </xdr:cNvSpPr>
      </xdr:nvSpPr>
      <xdr:spPr>
        <a:xfrm flipH="1" flipV="1">
          <a:off x="1295400" y="68008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45</xdr:row>
      <xdr:rowOff>0</xdr:rowOff>
    </xdr:from>
    <xdr:to>
      <xdr:col>3</xdr:col>
      <xdr:colOff>495300</xdr:colOff>
      <xdr:row>45</xdr:row>
      <xdr:rowOff>0</xdr:rowOff>
    </xdr:to>
    <xdr:sp>
      <xdr:nvSpPr>
        <xdr:cNvPr id="36" name="Line 37"/>
        <xdr:cNvSpPr>
          <a:spLocks/>
        </xdr:cNvSpPr>
      </xdr:nvSpPr>
      <xdr:spPr>
        <a:xfrm flipH="1" flipV="1">
          <a:off x="1295400" y="72866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45</xdr:row>
      <xdr:rowOff>0</xdr:rowOff>
    </xdr:from>
    <xdr:to>
      <xdr:col>3</xdr:col>
      <xdr:colOff>495300</xdr:colOff>
      <xdr:row>45</xdr:row>
      <xdr:rowOff>0</xdr:rowOff>
    </xdr:to>
    <xdr:sp>
      <xdr:nvSpPr>
        <xdr:cNvPr id="37" name="Line 38"/>
        <xdr:cNvSpPr>
          <a:spLocks/>
        </xdr:cNvSpPr>
      </xdr:nvSpPr>
      <xdr:spPr>
        <a:xfrm flipH="1" flipV="1">
          <a:off x="1295400" y="72866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52</xdr:row>
      <xdr:rowOff>0</xdr:rowOff>
    </xdr:from>
    <xdr:to>
      <xdr:col>3</xdr:col>
      <xdr:colOff>495300</xdr:colOff>
      <xdr:row>52</xdr:row>
      <xdr:rowOff>0</xdr:rowOff>
    </xdr:to>
    <xdr:sp>
      <xdr:nvSpPr>
        <xdr:cNvPr id="38" name="Line 39"/>
        <xdr:cNvSpPr>
          <a:spLocks/>
        </xdr:cNvSpPr>
      </xdr:nvSpPr>
      <xdr:spPr>
        <a:xfrm flipH="1" flipV="1">
          <a:off x="1295400" y="84201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52</xdr:row>
      <xdr:rowOff>0</xdr:rowOff>
    </xdr:from>
    <xdr:to>
      <xdr:col>3</xdr:col>
      <xdr:colOff>495300</xdr:colOff>
      <xdr:row>52</xdr:row>
      <xdr:rowOff>0</xdr:rowOff>
    </xdr:to>
    <xdr:sp>
      <xdr:nvSpPr>
        <xdr:cNvPr id="39" name="Line 40"/>
        <xdr:cNvSpPr>
          <a:spLocks/>
        </xdr:cNvSpPr>
      </xdr:nvSpPr>
      <xdr:spPr>
        <a:xfrm flipH="1" flipV="1">
          <a:off x="1295400" y="84201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55</xdr:row>
      <xdr:rowOff>0</xdr:rowOff>
    </xdr:from>
    <xdr:to>
      <xdr:col>3</xdr:col>
      <xdr:colOff>495300</xdr:colOff>
      <xdr:row>55</xdr:row>
      <xdr:rowOff>0</xdr:rowOff>
    </xdr:to>
    <xdr:sp>
      <xdr:nvSpPr>
        <xdr:cNvPr id="40" name="Line 41"/>
        <xdr:cNvSpPr>
          <a:spLocks/>
        </xdr:cNvSpPr>
      </xdr:nvSpPr>
      <xdr:spPr>
        <a:xfrm flipH="1" flipV="1">
          <a:off x="1295400" y="89058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58</xdr:row>
      <xdr:rowOff>0</xdr:rowOff>
    </xdr:from>
    <xdr:to>
      <xdr:col>3</xdr:col>
      <xdr:colOff>495300</xdr:colOff>
      <xdr:row>58</xdr:row>
      <xdr:rowOff>0</xdr:rowOff>
    </xdr:to>
    <xdr:sp>
      <xdr:nvSpPr>
        <xdr:cNvPr id="41" name="Line 42"/>
        <xdr:cNvSpPr>
          <a:spLocks/>
        </xdr:cNvSpPr>
      </xdr:nvSpPr>
      <xdr:spPr>
        <a:xfrm flipH="1" flipV="1">
          <a:off x="1295400" y="93916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63</xdr:row>
      <xdr:rowOff>0</xdr:rowOff>
    </xdr:from>
    <xdr:to>
      <xdr:col>3</xdr:col>
      <xdr:colOff>495300</xdr:colOff>
      <xdr:row>63</xdr:row>
      <xdr:rowOff>0</xdr:rowOff>
    </xdr:to>
    <xdr:sp>
      <xdr:nvSpPr>
        <xdr:cNvPr id="42" name="Line 43"/>
        <xdr:cNvSpPr>
          <a:spLocks/>
        </xdr:cNvSpPr>
      </xdr:nvSpPr>
      <xdr:spPr>
        <a:xfrm flipH="1" flipV="1">
          <a:off x="1295400" y="102012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72</xdr:row>
      <xdr:rowOff>0</xdr:rowOff>
    </xdr:from>
    <xdr:to>
      <xdr:col>3</xdr:col>
      <xdr:colOff>495300</xdr:colOff>
      <xdr:row>72</xdr:row>
      <xdr:rowOff>0</xdr:rowOff>
    </xdr:to>
    <xdr:sp>
      <xdr:nvSpPr>
        <xdr:cNvPr id="43" name="Line 44"/>
        <xdr:cNvSpPr>
          <a:spLocks/>
        </xdr:cNvSpPr>
      </xdr:nvSpPr>
      <xdr:spPr>
        <a:xfrm flipH="1" flipV="1">
          <a:off x="1295400" y="116586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72</xdr:row>
      <xdr:rowOff>0</xdr:rowOff>
    </xdr:from>
    <xdr:to>
      <xdr:col>3</xdr:col>
      <xdr:colOff>495300</xdr:colOff>
      <xdr:row>72</xdr:row>
      <xdr:rowOff>0</xdr:rowOff>
    </xdr:to>
    <xdr:sp>
      <xdr:nvSpPr>
        <xdr:cNvPr id="44" name="Line 45"/>
        <xdr:cNvSpPr>
          <a:spLocks/>
        </xdr:cNvSpPr>
      </xdr:nvSpPr>
      <xdr:spPr>
        <a:xfrm flipH="1" flipV="1">
          <a:off x="1295400" y="116586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73</xdr:row>
      <xdr:rowOff>0</xdr:rowOff>
    </xdr:from>
    <xdr:to>
      <xdr:col>3</xdr:col>
      <xdr:colOff>495300</xdr:colOff>
      <xdr:row>73</xdr:row>
      <xdr:rowOff>0</xdr:rowOff>
    </xdr:to>
    <xdr:sp>
      <xdr:nvSpPr>
        <xdr:cNvPr id="45" name="Line 46"/>
        <xdr:cNvSpPr>
          <a:spLocks/>
        </xdr:cNvSpPr>
      </xdr:nvSpPr>
      <xdr:spPr>
        <a:xfrm flipH="1" flipV="1">
          <a:off x="1295400" y="118205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73</xdr:row>
      <xdr:rowOff>0</xdr:rowOff>
    </xdr:from>
    <xdr:to>
      <xdr:col>3</xdr:col>
      <xdr:colOff>495300</xdr:colOff>
      <xdr:row>73</xdr:row>
      <xdr:rowOff>0</xdr:rowOff>
    </xdr:to>
    <xdr:sp>
      <xdr:nvSpPr>
        <xdr:cNvPr id="46" name="Line 47"/>
        <xdr:cNvSpPr>
          <a:spLocks/>
        </xdr:cNvSpPr>
      </xdr:nvSpPr>
      <xdr:spPr>
        <a:xfrm flipH="1" flipV="1">
          <a:off x="1295400" y="118205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82</xdr:row>
      <xdr:rowOff>0</xdr:rowOff>
    </xdr:from>
    <xdr:to>
      <xdr:col>3</xdr:col>
      <xdr:colOff>495300</xdr:colOff>
      <xdr:row>82</xdr:row>
      <xdr:rowOff>0</xdr:rowOff>
    </xdr:to>
    <xdr:sp>
      <xdr:nvSpPr>
        <xdr:cNvPr id="47" name="Line 48"/>
        <xdr:cNvSpPr>
          <a:spLocks/>
        </xdr:cNvSpPr>
      </xdr:nvSpPr>
      <xdr:spPr>
        <a:xfrm flipH="1" flipV="1">
          <a:off x="1295400" y="132778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82</xdr:row>
      <xdr:rowOff>0</xdr:rowOff>
    </xdr:from>
    <xdr:to>
      <xdr:col>3</xdr:col>
      <xdr:colOff>495300</xdr:colOff>
      <xdr:row>82</xdr:row>
      <xdr:rowOff>0</xdr:rowOff>
    </xdr:to>
    <xdr:sp>
      <xdr:nvSpPr>
        <xdr:cNvPr id="48" name="Line 49"/>
        <xdr:cNvSpPr>
          <a:spLocks/>
        </xdr:cNvSpPr>
      </xdr:nvSpPr>
      <xdr:spPr>
        <a:xfrm flipH="1" flipV="1">
          <a:off x="1295400" y="132778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84</xdr:row>
      <xdr:rowOff>0</xdr:rowOff>
    </xdr:from>
    <xdr:to>
      <xdr:col>3</xdr:col>
      <xdr:colOff>495300</xdr:colOff>
      <xdr:row>84</xdr:row>
      <xdr:rowOff>0</xdr:rowOff>
    </xdr:to>
    <xdr:sp>
      <xdr:nvSpPr>
        <xdr:cNvPr id="49" name="Line 50"/>
        <xdr:cNvSpPr>
          <a:spLocks/>
        </xdr:cNvSpPr>
      </xdr:nvSpPr>
      <xdr:spPr>
        <a:xfrm flipH="1" flipV="1">
          <a:off x="1295400" y="136017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89</xdr:row>
      <xdr:rowOff>0</xdr:rowOff>
    </xdr:from>
    <xdr:to>
      <xdr:col>3</xdr:col>
      <xdr:colOff>495300</xdr:colOff>
      <xdr:row>89</xdr:row>
      <xdr:rowOff>0</xdr:rowOff>
    </xdr:to>
    <xdr:sp>
      <xdr:nvSpPr>
        <xdr:cNvPr id="50" name="Line 51"/>
        <xdr:cNvSpPr>
          <a:spLocks/>
        </xdr:cNvSpPr>
      </xdr:nvSpPr>
      <xdr:spPr>
        <a:xfrm flipH="1" flipV="1">
          <a:off x="1295400" y="144113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89</xdr:row>
      <xdr:rowOff>0</xdr:rowOff>
    </xdr:from>
    <xdr:to>
      <xdr:col>3</xdr:col>
      <xdr:colOff>495300</xdr:colOff>
      <xdr:row>89</xdr:row>
      <xdr:rowOff>0</xdr:rowOff>
    </xdr:to>
    <xdr:sp>
      <xdr:nvSpPr>
        <xdr:cNvPr id="51" name="Line 52"/>
        <xdr:cNvSpPr>
          <a:spLocks/>
        </xdr:cNvSpPr>
      </xdr:nvSpPr>
      <xdr:spPr>
        <a:xfrm flipH="1" flipV="1">
          <a:off x="1295400" y="144113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89</xdr:row>
      <xdr:rowOff>0</xdr:rowOff>
    </xdr:from>
    <xdr:to>
      <xdr:col>3</xdr:col>
      <xdr:colOff>495300</xdr:colOff>
      <xdr:row>89</xdr:row>
      <xdr:rowOff>0</xdr:rowOff>
    </xdr:to>
    <xdr:sp>
      <xdr:nvSpPr>
        <xdr:cNvPr id="52" name="Line 53"/>
        <xdr:cNvSpPr>
          <a:spLocks/>
        </xdr:cNvSpPr>
      </xdr:nvSpPr>
      <xdr:spPr>
        <a:xfrm flipH="1" flipV="1">
          <a:off x="1295400" y="144113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90</xdr:row>
      <xdr:rowOff>0</xdr:rowOff>
    </xdr:from>
    <xdr:to>
      <xdr:col>3</xdr:col>
      <xdr:colOff>495300</xdr:colOff>
      <xdr:row>90</xdr:row>
      <xdr:rowOff>0</xdr:rowOff>
    </xdr:to>
    <xdr:sp>
      <xdr:nvSpPr>
        <xdr:cNvPr id="53" name="Line 54"/>
        <xdr:cNvSpPr>
          <a:spLocks/>
        </xdr:cNvSpPr>
      </xdr:nvSpPr>
      <xdr:spPr>
        <a:xfrm flipH="1" flipV="1">
          <a:off x="1295400" y="145732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90</xdr:row>
      <xdr:rowOff>0</xdr:rowOff>
    </xdr:from>
    <xdr:to>
      <xdr:col>3</xdr:col>
      <xdr:colOff>495300</xdr:colOff>
      <xdr:row>90</xdr:row>
      <xdr:rowOff>0</xdr:rowOff>
    </xdr:to>
    <xdr:sp>
      <xdr:nvSpPr>
        <xdr:cNvPr id="54" name="Line 55"/>
        <xdr:cNvSpPr>
          <a:spLocks/>
        </xdr:cNvSpPr>
      </xdr:nvSpPr>
      <xdr:spPr>
        <a:xfrm flipH="1" flipV="1">
          <a:off x="1295400" y="145732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98</xdr:row>
      <xdr:rowOff>0</xdr:rowOff>
    </xdr:from>
    <xdr:to>
      <xdr:col>3</xdr:col>
      <xdr:colOff>495300</xdr:colOff>
      <xdr:row>98</xdr:row>
      <xdr:rowOff>0</xdr:rowOff>
    </xdr:to>
    <xdr:sp>
      <xdr:nvSpPr>
        <xdr:cNvPr id="55" name="Line 56"/>
        <xdr:cNvSpPr>
          <a:spLocks/>
        </xdr:cNvSpPr>
      </xdr:nvSpPr>
      <xdr:spPr>
        <a:xfrm flipH="1" flipV="1">
          <a:off x="1295400" y="158686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99</xdr:row>
      <xdr:rowOff>0</xdr:rowOff>
    </xdr:from>
    <xdr:to>
      <xdr:col>3</xdr:col>
      <xdr:colOff>495300</xdr:colOff>
      <xdr:row>99</xdr:row>
      <xdr:rowOff>0</xdr:rowOff>
    </xdr:to>
    <xdr:sp>
      <xdr:nvSpPr>
        <xdr:cNvPr id="56" name="Line 57"/>
        <xdr:cNvSpPr>
          <a:spLocks/>
        </xdr:cNvSpPr>
      </xdr:nvSpPr>
      <xdr:spPr>
        <a:xfrm flipH="1" flipV="1">
          <a:off x="1295400" y="160305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100</xdr:row>
      <xdr:rowOff>0</xdr:rowOff>
    </xdr:from>
    <xdr:to>
      <xdr:col>3</xdr:col>
      <xdr:colOff>495300</xdr:colOff>
      <xdr:row>100</xdr:row>
      <xdr:rowOff>0</xdr:rowOff>
    </xdr:to>
    <xdr:sp>
      <xdr:nvSpPr>
        <xdr:cNvPr id="57" name="Line 58"/>
        <xdr:cNvSpPr>
          <a:spLocks/>
        </xdr:cNvSpPr>
      </xdr:nvSpPr>
      <xdr:spPr>
        <a:xfrm flipH="1" flipV="1">
          <a:off x="1295400" y="161925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100</xdr:row>
      <xdr:rowOff>0</xdr:rowOff>
    </xdr:from>
    <xdr:to>
      <xdr:col>3</xdr:col>
      <xdr:colOff>495300</xdr:colOff>
      <xdr:row>100</xdr:row>
      <xdr:rowOff>0</xdr:rowOff>
    </xdr:to>
    <xdr:sp>
      <xdr:nvSpPr>
        <xdr:cNvPr id="58" name="Line 59"/>
        <xdr:cNvSpPr>
          <a:spLocks/>
        </xdr:cNvSpPr>
      </xdr:nvSpPr>
      <xdr:spPr>
        <a:xfrm flipH="1" flipV="1">
          <a:off x="1295400" y="161925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100</xdr:row>
      <xdr:rowOff>0</xdr:rowOff>
    </xdr:from>
    <xdr:to>
      <xdr:col>3</xdr:col>
      <xdr:colOff>495300</xdr:colOff>
      <xdr:row>100</xdr:row>
      <xdr:rowOff>0</xdr:rowOff>
    </xdr:to>
    <xdr:sp>
      <xdr:nvSpPr>
        <xdr:cNvPr id="59" name="Line 60"/>
        <xdr:cNvSpPr>
          <a:spLocks/>
        </xdr:cNvSpPr>
      </xdr:nvSpPr>
      <xdr:spPr>
        <a:xfrm flipH="1" flipV="1">
          <a:off x="1295400" y="161925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104</xdr:row>
      <xdr:rowOff>0</xdr:rowOff>
    </xdr:from>
    <xdr:to>
      <xdr:col>3</xdr:col>
      <xdr:colOff>495300</xdr:colOff>
      <xdr:row>104</xdr:row>
      <xdr:rowOff>0</xdr:rowOff>
    </xdr:to>
    <xdr:sp>
      <xdr:nvSpPr>
        <xdr:cNvPr id="60" name="Line 61"/>
        <xdr:cNvSpPr>
          <a:spLocks/>
        </xdr:cNvSpPr>
      </xdr:nvSpPr>
      <xdr:spPr>
        <a:xfrm flipH="1" flipV="1">
          <a:off x="1295400" y="168402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104</xdr:row>
      <xdr:rowOff>0</xdr:rowOff>
    </xdr:from>
    <xdr:to>
      <xdr:col>3</xdr:col>
      <xdr:colOff>495300</xdr:colOff>
      <xdr:row>104</xdr:row>
      <xdr:rowOff>0</xdr:rowOff>
    </xdr:to>
    <xdr:sp>
      <xdr:nvSpPr>
        <xdr:cNvPr id="61" name="Line 62"/>
        <xdr:cNvSpPr>
          <a:spLocks/>
        </xdr:cNvSpPr>
      </xdr:nvSpPr>
      <xdr:spPr>
        <a:xfrm flipH="1" flipV="1">
          <a:off x="1295400" y="168402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104</xdr:row>
      <xdr:rowOff>0</xdr:rowOff>
    </xdr:from>
    <xdr:to>
      <xdr:col>3</xdr:col>
      <xdr:colOff>495300</xdr:colOff>
      <xdr:row>104</xdr:row>
      <xdr:rowOff>0</xdr:rowOff>
    </xdr:to>
    <xdr:sp>
      <xdr:nvSpPr>
        <xdr:cNvPr id="62" name="Line 63"/>
        <xdr:cNvSpPr>
          <a:spLocks/>
        </xdr:cNvSpPr>
      </xdr:nvSpPr>
      <xdr:spPr>
        <a:xfrm flipH="1" flipV="1">
          <a:off x="1295400" y="168402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104</xdr:row>
      <xdr:rowOff>0</xdr:rowOff>
    </xdr:from>
    <xdr:to>
      <xdr:col>3</xdr:col>
      <xdr:colOff>495300</xdr:colOff>
      <xdr:row>104</xdr:row>
      <xdr:rowOff>0</xdr:rowOff>
    </xdr:to>
    <xdr:sp>
      <xdr:nvSpPr>
        <xdr:cNvPr id="63" name="Line 64"/>
        <xdr:cNvSpPr>
          <a:spLocks/>
        </xdr:cNvSpPr>
      </xdr:nvSpPr>
      <xdr:spPr>
        <a:xfrm flipH="1" flipV="1">
          <a:off x="1295400" y="168402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104</xdr:row>
      <xdr:rowOff>0</xdr:rowOff>
    </xdr:from>
    <xdr:to>
      <xdr:col>3</xdr:col>
      <xdr:colOff>495300</xdr:colOff>
      <xdr:row>104</xdr:row>
      <xdr:rowOff>0</xdr:rowOff>
    </xdr:to>
    <xdr:sp>
      <xdr:nvSpPr>
        <xdr:cNvPr id="64" name="Line 65"/>
        <xdr:cNvSpPr>
          <a:spLocks/>
        </xdr:cNvSpPr>
      </xdr:nvSpPr>
      <xdr:spPr>
        <a:xfrm flipH="1" flipV="1">
          <a:off x="1295400" y="168402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104</xdr:row>
      <xdr:rowOff>0</xdr:rowOff>
    </xdr:from>
    <xdr:to>
      <xdr:col>3</xdr:col>
      <xdr:colOff>495300</xdr:colOff>
      <xdr:row>104</xdr:row>
      <xdr:rowOff>0</xdr:rowOff>
    </xdr:to>
    <xdr:sp>
      <xdr:nvSpPr>
        <xdr:cNvPr id="65" name="Line 66"/>
        <xdr:cNvSpPr>
          <a:spLocks/>
        </xdr:cNvSpPr>
      </xdr:nvSpPr>
      <xdr:spPr>
        <a:xfrm flipH="1" flipV="1">
          <a:off x="1295400" y="168402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104</xdr:row>
      <xdr:rowOff>0</xdr:rowOff>
    </xdr:from>
    <xdr:to>
      <xdr:col>3</xdr:col>
      <xdr:colOff>495300</xdr:colOff>
      <xdr:row>104</xdr:row>
      <xdr:rowOff>0</xdr:rowOff>
    </xdr:to>
    <xdr:sp>
      <xdr:nvSpPr>
        <xdr:cNvPr id="66" name="Line 67"/>
        <xdr:cNvSpPr>
          <a:spLocks/>
        </xdr:cNvSpPr>
      </xdr:nvSpPr>
      <xdr:spPr>
        <a:xfrm flipH="1" flipV="1">
          <a:off x="1295400" y="168402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104</xdr:row>
      <xdr:rowOff>0</xdr:rowOff>
    </xdr:from>
    <xdr:to>
      <xdr:col>3</xdr:col>
      <xdr:colOff>495300</xdr:colOff>
      <xdr:row>104</xdr:row>
      <xdr:rowOff>0</xdr:rowOff>
    </xdr:to>
    <xdr:sp>
      <xdr:nvSpPr>
        <xdr:cNvPr id="67" name="Line 68"/>
        <xdr:cNvSpPr>
          <a:spLocks/>
        </xdr:cNvSpPr>
      </xdr:nvSpPr>
      <xdr:spPr>
        <a:xfrm flipH="1" flipV="1">
          <a:off x="1295400" y="168402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104</xdr:row>
      <xdr:rowOff>0</xdr:rowOff>
    </xdr:from>
    <xdr:to>
      <xdr:col>3</xdr:col>
      <xdr:colOff>495300</xdr:colOff>
      <xdr:row>104</xdr:row>
      <xdr:rowOff>0</xdr:rowOff>
    </xdr:to>
    <xdr:sp>
      <xdr:nvSpPr>
        <xdr:cNvPr id="68" name="Line 69"/>
        <xdr:cNvSpPr>
          <a:spLocks/>
        </xdr:cNvSpPr>
      </xdr:nvSpPr>
      <xdr:spPr>
        <a:xfrm flipH="1" flipV="1">
          <a:off x="1295400" y="168402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104</xdr:row>
      <xdr:rowOff>0</xdr:rowOff>
    </xdr:from>
    <xdr:to>
      <xdr:col>3</xdr:col>
      <xdr:colOff>495300</xdr:colOff>
      <xdr:row>104</xdr:row>
      <xdr:rowOff>0</xdr:rowOff>
    </xdr:to>
    <xdr:sp>
      <xdr:nvSpPr>
        <xdr:cNvPr id="69" name="Line 70"/>
        <xdr:cNvSpPr>
          <a:spLocks/>
        </xdr:cNvSpPr>
      </xdr:nvSpPr>
      <xdr:spPr>
        <a:xfrm flipH="1" flipV="1">
          <a:off x="1295400" y="168402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104</xdr:row>
      <xdr:rowOff>0</xdr:rowOff>
    </xdr:from>
    <xdr:to>
      <xdr:col>3</xdr:col>
      <xdr:colOff>495300</xdr:colOff>
      <xdr:row>104</xdr:row>
      <xdr:rowOff>0</xdr:rowOff>
    </xdr:to>
    <xdr:sp>
      <xdr:nvSpPr>
        <xdr:cNvPr id="70" name="Line 71"/>
        <xdr:cNvSpPr>
          <a:spLocks/>
        </xdr:cNvSpPr>
      </xdr:nvSpPr>
      <xdr:spPr>
        <a:xfrm flipH="1" flipV="1">
          <a:off x="1295400" y="168402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104</xdr:row>
      <xdr:rowOff>0</xdr:rowOff>
    </xdr:from>
    <xdr:to>
      <xdr:col>3</xdr:col>
      <xdr:colOff>495300</xdr:colOff>
      <xdr:row>104</xdr:row>
      <xdr:rowOff>0</xdr:rowOff>
    </xdr:to>
    <xdr:sp>
      <xdr:nvSpPr>
        <xdr:cNvPr id="71" name="Line 72"/>
        <xdr:cNvSpPr>
          <a:spLocks/>
        </xdr:cNvSpPr>
      </xdr:nvSpPr>
      <xdr:spPr>
        <a:xfrm flipH="1" flipV="1">
          <a:off x="1295400" y="168402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104</xdr:row>
      <xdr:rowOff>0</xdr:rowOff>
    </xdr:from>
    <xdr:to>
      <xdr:col>3</xdr:col>
      <xdr:colOff>495300</xdr:colOff>
      <xdr:row>104</xdr:row>
      <xdr:rowOff>0</xdr:rowOff>
    </xdr:to>
    <xdr:sp>
      <xdr:nvSpPr>
        <xdr:cNvPr id="72" name="Line 73"/>
        <xdr:cNvSpPr>
          <a:spLocks/>
        </xdr:cNvSpPr>
      </xdr:nvSpPr>
      <xdr:spPr>
        <a:xfrm flipH="1" flipV="1">
          <a:off x="1295400" y="168402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106</xdr:row>
      <xdr:rowOff>0</xdr:rowOff>
    </xdr:from>
    <xdr:to>
      <xdr:col>3</xdr:col>
      <xdr:colOff>495300</xdr:colOff>
      <xdr:row>106</xdr:row>
      <xdr:rowOff>0</xdr:rowOff>
    </xdr:to>
    <xdr:sp>
      <xdr:nvSpPr>
        <xdr:cNvPr id="73" name="Line 74"/>
        <xdr:cNvSpPr>
          <a:spLocks/>
        </xdr:cNvSpPr>
      </xdr:nvSpPr>
      <xdr:spPr>
        <a:xfrm flipH="1" flipV="1">
          <a:off x="1295400" y="171640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106</xdr:row>
      <xdr:rowOff>0</xdr:rowOff>
    </xdr:from>
    <xdr:to>
      <xdr:col>3</xdr:col>
      <xdr:colOff>495300</xdr:colOff>
      <xdr:row>106</xdr:row>
      <xdr:rowOff>0</xdr:rowOff>
    </xdr:to>
    <xdr:sp>
      <xdr:nvSpPr>
        <xdr:cNvPr id="74" name="Line 75"/>
        <xdr:cNvSpPr>
          <a:spLocks/>
        </xdr:cNvSpPr>
      </xdr:nvSpPr>
      <xdr:spPr>
        <a:xfrm flipH="1" flipV="1">
          <a:off x="1295400" y="171640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106</xdr:row>
      <xdr:rowOff>0</xdr:rowOff>
    </xdr:from>
    <xdr:to>
      <xdr:col>3</xdr:col>
      <xdr:colOff>495300</xdr:colOff>
      <xdr:row>106</xdr:row>
      <xdr:rowOff>0</xdr:rowOff>
    </xdr:to>
    <xdr:sp>
      <xdr:nvSpPr>
        <xdr:cNvPr id="75" name="Line 76"/>
        <xdr:cNvSpPr>
          <a:spLocks/>
        </xdr:cNvSpPr>
      </xdr:nvSpPr>
      <xdr:spPr>
        <a:xfrm flipH="1" flipV="1">
          <a:off x="1295400" y="171640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109</xdr:row>
      <xdr:rowOff>0</xdr:rowOff>
    </xdr:from>
    <xdr:to>
      <xdr:col>3</xdr:col>
      <xdr:colOff>495300</xdr:colOff>
      <xdr:row>109</xdr:row>
      <xdr:rowOff>0</xdr:rowOff>
    </xdr:to>
    <xdr:sp>
      <xdr:nvSpPr>
        <xdr:cNvPr id="76" name="Line 77"/>
        <xdr:cNvSpPr>
          <a:spLocks/>
        </xdr:cNvSpPr>
      </xdr:nvSpPr>
      <xdr:spPr>
        <a:xfrm flipH="1" flipV="1">
          <a:off x="1295400" y="176498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117</xdr:row>
      <xdr:rowOff>0</xdr:rowOff>
    </xdr:from>
    <xdr:to>
      <xdr:col>3</xdr:col>
      <xdr:colOff>495300</xdr:colOff>
      <xdr:row>117</xdr:row>
      <xdr:rowOff>0</xdr:rowOff>
    </xdr:to>
    <xdr:sp>
      <xdr:nvSpPr>
        <xdr:cNvPr id="77" name="Line 78"/>
        <xdr:cNvSpPr>
          <a:spLocks/>
        </xdr:cNvSpPr>
      </xdr:nvSpPr>
      <xdr:spPr>
        <a:xfrm flipH="1" flipV="1">
          <a:off x="1295400" y="189452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117</xdr:row>
      <xdr:rowOff>0</xdr:rowOff>
    </xdr:from>
    <xdr:to>
      <xdr:col>3</xdr:col>
      <xdr:colOff>495300</xdr:colOff>
      <xdr:row>117</xdr:row>
      <xdr:rowOff>0</xdr:rowOff>
    </xdr:to>
    <xdr:sp>
      <xdr:nvSpPr>
        <xdr:cNvPr id="78" name="Line 79"/>
        <xdr:cNvSpPr>
          <a:spLocks/>
        </xdr:cNvSpPr>
      </xdr:nvSpPr>
      <xdr:spPr>
        <a:xfrm flipH="1" flipV="1">
          <a:off x="1295400" y="189452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120</xdr:row>
      <xdr:rowOff>0</xdr:rowOff>
    </xdr:from>
    <xdr:to>
      <xdr:col>3</xdr:col>
      <xdr:colOff>495300</xdr:colOff>
      <xdr:row>120</xdr:row>
      <xdr:rowOff>0</xdr:rowOff>
    </xdr:to>
    <xdr:sp>
      <xdr:nvSpPr>
        <xdr:cNvPr id="79" name="Line 80"/>
        <xdr:cNvSpPr>
          <a:spLocks/>
        </xdr:cNvSpPr>
      </xdr:nvSpPr>
      <xdr:spPr>
        <a:xfrm flipH="1" flipV="1">
          <a:off x="1295400" y="194310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122</xdr:row>
      <xdr:rowOff>0</xdr:rowOff>
    </xdr:from>
    <xdr:to>
      <xdr:col>3</xdr:col>
      <xdr:colOff>495300</xdr:colOff>
      <xdr:row>122</xdr:row>
      <xdr:rowOff>0</xdr:rowOff>
    </xdr:to>
    <xdr:sp>
      <xdr:nvSpPr>
        <xdr:cNvPr id="80" name="Line 81"/>
        <xdr:cNvSpPr>
          <a:spLocks/>
        </xdr:cNvSpPr>
      </xdr:nvSpPr>
      <xdr:spPr>
        <a:xfrm flipH="1" flipV="1">
          <a:off x="1295400" y="197548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122</xdr:row>
      <xdr:rowOff>0</xdr:rowOff>
    </xdr:from>
    <xdr:to>
      <xdr:col>3</xdr:col>
      <xdr:colOff>495300</xdr:colOff>
      <xdr:row>122</xdr:row>
      <xdr:rowOff>0</xdr:rowOff>
    </xdr:to>
    <xdr:sp>
      <xdr:nvSpPr>
        <xdr:cNvPr id="81" name="Line 82"/>
        <xdr:cNvSpPr>
          <a:spLocks/>
        </xdr:cNvSpPr>
      </xdr:nvSpPr>
      <xdr:spPr>
        <a:xfrm flipH="1" flipV="1">
          <a:off x="1295400" y="197548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126</xdr:row>
      <xdr:rowOff>0</xdr:rowOff>
    </xdr:from>
    <xdr:to>
      <xdr:col>3</xdr:col>
      <xdr:colOff>495300</xdr:colOff>
      <xdr:row>126</xdr:row>
      <xdr:rowOff>0</xdr:rowOff>
    </xdr:to>
    <xdr:sp>
      <xdr:nvSpPr>
        <xdr:cNvPr id="82" name="Line 83"/>
        <xdr:cNvSpPr>
          <a:spLocks/>
        </xdr:cNvSpPr>
      </xdr:nvSpPr>
      <xdr:spPr>
        <a:xfrm flipH="1" flipV="1">
          <a:off x="1295400" y="204025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126</xdr:row>
      <xdr:rowOff>0</xdr:rowOff>
    </xdr:from>
    <xdr:to>
      <xdr:col>3</xdr:col>
      <xdr:colOff>495300</xdr:colOff>
      <xdr:row>126</xdr:row>
      <xdr:rowOff>0</xdr:rowOff>
    </xdr:to>
    <xdr:sp>
      <xdr:nvSpPr>
        <xdr:cNvPr id="83" name="Line 84"/>
        <xdr:cNvSpPr>
          <a:spLocks/>
        </xdr:cNvSpPr>
      </xdr:nvSpPr>
      <xdr:spPr>
        <a:xfrm flipH="1" flipV="1">
          <a:off x="1295400" y="204025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126</xdr:row>
      <xdr:rowOff>0</xdr:rowOff>
    </xdr:from>
    <xdr:to>
      <xdr:col>3</xdr:col>
      <xdr:colOff>495300</xdr:colOff>
      <xdr:row>126</xdr:row>
      <xdr:rowOff>0</xdr:rowOff>
    </xdr:to>
    <xdr:sp>
      <xdr:nvSpPr>
        <xdr:cNvPr id="84" name="Line 85"/>
        <xdr:cNvSpPr>
          <a:spLocks/>
        </xdr:cNvSpPr>
      </xdr:nvSpPr>
      <xdr:spPr>
        <a:xfrm flipH="1" flipV="1">
          <a:off x="1295400" y="204025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126</xdr:row>
      <xdr:rowOff>0</xdr:rowOff>
    </xdr:from>
    <xdr:to>
      <xdr:col>3</xdr:col>
      <xdr:colOff>495300</xdr:colOff>
      <xdr:row>126</xdr:row>
      <xdr:rowOff>0</xdr:rowOff>
    </xdr:to>
    <xdr:sp>
      <xdr:nvSpPr>
        <xdr:cNvPr id="85" name="Line 86"/>
        <xdr:cNvSpPr>
          <a:spLocks/>
        </xdr:cNvSpPr>
      </xdr:nvSpPr>
      <xdr:spPr>
        <a:xfrm flipH="1" flipV="1">
          <a:off x="1295400" y="204025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127</xdr:row>
      <xdr:rowOff>0</xdr:rowOff>
    </xdr:from>
    <xdr:to>
      <xdr:col>3</xdr:col>
      <xdr:colOff>495300</xdr:colOff>
      <xdr:row>127</xdr:row>
      <xdr:rowOff>0</xdr:rowOff>
    </xdr:to>
    <xdr:sp>
      <xdr:nvSpPr>
        <xdr:cNvPr id="86" name="Line 87"/>
        <xdr:cNvSpPr>
          <a:spLocks/>
        </xdr:cNvSpPr>
      </xdr:nvSpPr>
      <xdr:spPr>
        <a:xfrm flipH="1" flipV="1">
          <a:off x="1295400" y="205644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</xdr:row>
      <xdr:rowOff>0</xdr:rowOff>
    </xdr:from>
    <xdr:to>
      <xdr:col>3</xdr:col>
      <xdr:colOff>495300</xdr:colOff>
      <xdr:row>1</xdr:row>
      <xdr:rowOff>0</xdr:rowOff>
    </xdr:to>
    <xdr:sp>
      <xdr:nvSpPr>
        <xdr:cNvPr id="87" name="Line 88"/>
        <xdr:cNvSpPr>
          <a:spLocks/>
        </xdr:cNvSpPr>
      </xdr:nvSpPr>
      <xdr:spPr>
        <a:xfrm flipH="1" flipV="1">
          <a:off x="1295400" y="1619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</xdr:row>
      <xdr:rowOff>0</xdr:rowOff>
    </xdr:from>
    <xdr:to>
      <xdr:col>3</xdr:col>
      <xdr:colOff>495300</xdr:colOff>
      <xdr:row>1</xdr:row>
      <xdr:rowOff>0</xdr:rowOff>
    </xdr:to>
    <xdr:sp>
      <xdr:nvSpPr>
        <xdr:cNvPr id="88" name="Line 89"/>
        <xdr:cNvSpPr>
          <a:spLocks/>
        </xdr:cNvSpPr>
      </xdr:nvSpPr>
      <xdr:spPr>
        <a:xfrm flipH="1" flipV="1">
          <a:off x="1295400" y="1619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</xdr:row>
      <xdr:rowOff>0</xdr:rowOff>
    </xdr:from>
    <xdr:to>
      <xdr:col>3</xdr:col>
      <xdr:colOff>495300</xdr:colOff>
      <xdr:row>5</xdr:row>
      <xdr:rowOff>0</xdr:rowOff>
    </xdr:to>
    <xdr:sp>
      <xdr:nvSpPr>
        <xdr:cNvPr id="89" name="Line 90"/>
        <xdr:cNvSpPr>
          <a:spLocks/>
        </xdr:cNvSpPr>
      </xdr:nvSpPr>
      <xdr:spPr>
        <a:xfrm flipH="1" flipV="1">
          <a:off x="1295400" y="8096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9</xdr:row>
      <xdr:rowOff>0</xdr:rowOff>
    </xdr:from>
    <xdr:to>
      <xdr:col>3</xdr:col>
      <xdr:colOff>495300</xdr:colOff>
      <xdr:row>9</xdr:row>
      <xdr:rowOff>0</xdr:rowOff>
    </xdr:to>
    <xdr:sp>
      <xdr:nvSpPr>
        <xdr:cNvPr id="90" name="Line 91"/>
        <xdr:cNvSpPr>
          <a:spLocks/>
        </xdr:cNvSpPr>
      </xdr:nvSpPr>
      <xdr:spPr>
        <a:xfrm flipH="1" flipV="1">
          <a:off x="1295400" y="14573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9</xdr:row>
      <xdr:rowOff>0</xdr:rowOff>
    </xdr:from>
    <xdr:to>
      <xdr:col>3</xdr:col>
      <xdr:colOff>495300</xdr:colOff>
      <xdr:row>9</xdr:row>
      <xdr:rowOff>0</xdr:rowOff>
    </xdr:to>
    <xdr:sp>
      <xdr:nvSpPr>
        <xdr:cNvPr id="91" name="Line 92"/>
        <xdr:cNvSpPr>
          <a:spLocks/>
        </xdr:cNvSpPr>
      </xdr:nvSpPr>
      <xdr:spPr>
        <a:xfrm flipH="1" flipV="1">
          <a:off x="1295400" y="14573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9</xdr:row>
      <xdr:rowOff>0</xdr:rowOff>
    </xdr:from>
    <xdr:to>
      <xdr:col>3</xdr:col>
      <xdr:colOff>495300</xdr:colOff>
      <xdr:row>9</xdr:row>
      <xdr:rowOff>0</xdr:rowOff>
    </xdr:to>
    <xdr:sp>
      <xdr:nvSpPr>
        <xdr:cNvPr id="92" name="Line 93"/>
        <xdr:cNvSpPr>
          <a:spLocks/>
        </xdr:cNvSpPr>
      </xdr:nvSpPr>
      <xdr:spPr>
        <a:xfrm flipH="1" flipV="1">
          <a:off x="1295400" y="14573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11</xdr:row>
      <xdr:rowOff>0</xdr:rowOff>
    </xdr:from>
    <xdr:to>
      <xdr:col>3</xdr:col>
      <xdr:colOff>495300</xdr:colOff>
      <xdr:row>11</xdr:row>
      <xdr:rowOff>0</xdr:rowOff>
    </xdr:to>
    <xdr:sp>
      <xdr:nvSpPr>
        <xdr:cNvPr id="93" name="Line 94"/>
        <xdr:cNvSpPr>
          <a:spLocks/>
        </xdr:cNvSpPr>
      </xdr:nvSpPr>
      <xdr:spPr>
        <a:xfrm flipH="1" flipV="1">
          <a:off x="1295400" y="17811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20</xdr:row>
      <xdr:rowOff>0</xdr:rowOff>
    </xdr:from>
    <xdr:to>
      <xdr:col>3</xdr:col>
      <xdr:colOff>495300</xdr:colOff>
      <xdr:row>20</xdr:row>
      <xdr:rowOff>0</xdr:rowOff>
    </xdr:to>
    <xdr:sp>
      <xdr:nvSpPr>
        <xdr:cNvPr id="94" name="Line 95"/>
        <xdr:cNvSpPr>
          <a:spLocks/>
        </xdr:cNvSpPr>
      </xdr:nvSpPr>
      <xdr:spPr>
        <a:xfrm flipH="1" flipV="1">
          <a:off x="1295400" y="32385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24</xdr:row>
      <xdr:rowOff>0</xdr:rowOff>
    </xdr:from>
    <xdr:to>
      <xdr:col>3</xdr:col>
      <xdr:colOff>495300</xdr:colOff>
      <xdr:row>24</xdr:row>
      <xdr:rowOff>0</xdr:rowOff>
    </xdr:to>
    <xdr:sp>
      <xdr:nvSpPr>
        <xdr:cNvPr id="95" name="Line 96"/>
        <xdr:cNvSpPr>
          <a:spLocks/>
        </xdr:cNvSpPr>
      </xdr:nvSpPr>
      <xdr:spPr>
        <a:xfrm flipH="1" flipV="1">
          <a:off x="1295400" y="38862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30</xdr:row>
      <xdr:rowOff>0</xdr:rowOff>
    </xdr:from>
    <xdr:to>
      <xdr:col>3</xdr:col>
      <xdr:colOff>495300</xdr:colOff>
      <xdr:row>30</xdr:row>
      <xdr:rowOff>0</xdr:rowOff>
    </xdr:to>
    <xdr:sp>
      <xdr:nvSpPr>
        <xdr:cNvPr id="96" name="Line 97"/>
        <xdr:cNvSpPr>
          <a:spLocks/>
        </xdr:cNvSpPr>
      </xdr:nvSpPr>
      <xdr:spPr>
        <a:xfrm flipH="1" flipV="1">
          <a:off x="1295400" y="48577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35</xdr:row>
      <xdr:rowOff>0</xdr:rowOff>
    </xdr:from>
    <xdr:to>
      <xdr:col>3</xdr:col>
      <xdr:colOff>495300</xdr:colOff>
      <xdr:row>35</xdr:row>
      <xdr:rowOff>0</xdr:rowOff>
    </xdr:to>
    <xdr:sp>
      <xdr:nvSpPr>
        <xdr:cNvPr id="97" name="Line 98"/>
        <xdr:cNvSpPr>
          <a:spLocks/>
        </xdr:cNvSpPr>
      </xdr:nvSpPr>
      <xdr:spPr>
        <a:xfrm flipH="1" flipV="1">
          <a:off x="1295400" y="56673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35</xdr:row>
      <xdr:rowOff>0</xdr:rowOff>
    </xdr:from>
    <xdr:to>
      <xdr:col>3</xdr:col>
      <xdr:colOff>495300</xdr:colOff>
      <xdr:row>35</xdr:row>
      <xdr:rowOff>0</xdr:rowOff>
    </xdr:to>
    <xdr:sp>
      <xdr:nvSpPr>
        <xdr:cNvPr id="98" name="Line 99"/>
        <xdr:cNvSpPr>
          <a:spLocks/>
        </xdr:cNvSpPr>
      </xdr:nvSpPr>
      <xdr:spPr>
        <a:xfrm flipH="1" flipV="1">
          <a:off x="1295400" y="56673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35</xdr:row>
      <xdr:rowOff>0</xdr:rowOff>
    </xdr:from>
    <xdr:to>
      <xdr:col>3</xdr:col>
      <xdr:colOff>495300</xdr:colOff>
      <xdr:row>35</xdr:row>
      <xdr:rowOff>0</xdr:rowOff>
    </xdr:to>
    <xdr:sp>
      <xdr:nvSpPr>
        <xdr:cNvPr id="99" name="Line 100"/>
        <xdr:cNvSpPr>
          <a:spLocks/>
        </xdr:cNvSpPr>
      </xdr:nvSpPr>
      <xdr:spPr>
        <a:xfrm flipH="1" flipV="1">
          <a:off x="1295400" y="56673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35</xdr:row>
      <xdr:rowOff>0</xdr:rowOff>
    </xdr:from>
    <xdr:to>
      <xdr:col>3</xdr:col>
      <xdr:colOff>495300</xdr:colOff>
      <xdr:row>35</xdr:row>
      <xdr:rowOff>0</xdr:rowOff>
    </xdr:to>
    <xdr:sp>
      <xdr:nvSpPr>
        <xdr:cNvPr id="100" name="Line 101"/>
        <xdr:cNvSpPr>
          <a:spLocks/>
        </xdr:cNvSpPr>
      </xdr:nvSpPr>
      <xdr:spPr>
        <a:xfrm flipH="1" flipV="1">
          <a:off x="1295400" y="56673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35</xdr:row>
      <xdr:rowOff>0</xdr:rowOff>
    </xdr:from>
    <xdr:to>
      <xdr:col>3</xdr:col>
      <xdr:colOff>495300</xdr:colOff>
      <xdr:row>35</xdr:row>
      <xdr:rowOff>0</xdr:rowOff>
    </xdr:to>
    <xdr:sp>
      <xdr:nvSpPr>
        <xdr:cNvPr id="101" name="Line 102"/>
        <xdr:cNvSpPr>
          <a:spLocks/>
        </xdr:cNvSpPr>
      </xdr:nvSpPr>
      <xdr:spPr>
        <a:xfrm flipH="1" flipV="1">
          <a:off x="1295400" y="56673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35</xdr:row>
      <xdr:rowOff>0</xdr:rowOff>
    </xdr:from>
    <xdr:to>
      <xdr:col>3</xdr:col>
      <xdr:colOff>495300</xdr:colOff>
      <xdr:row>35</xdr:row>
      <xdr:rowOff>0</xdr:rowOff>
    </xdr:to>
    <xdr:sp>
      <xdr:nvSpPr>
        <xdr:cNvPr id="102" name="Line 103"/>
        <xdr:cNvSpPr>
          <a:spLocks/>
        </xdr:cNvSpPr>
      </xdr:nvSpPr>
      <xdr:spPr>
        <a:xfrm flipH="1" flipV="1">
          <a:off x="1295400" y="56673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35</xdr:row>
      <xdr:rowOff>0</xdr:rowOff>
    </xdr:from>
    <xdr:to>
      <xdr:col>3</xdr:col>
      <xdr:colOff>495300</xdr:colOff>
      <xdr:row>35</xdr:row>
      <xdr:rowOff>0</xdr:rowOff>
    </xdr:to>
    <xdr:sp>
      <xdr:nvSpPr>
        <xdr:cNvPr id="103" name="Line 104"/>
        <xdr:cNvSpPr>
          <a:spLocks/>
        </xdr:cNvSpPr>
      </xdr:nvSpPr>
      <xdr:spPr>
        <a:xfrm flipH="1" flipV="1">
          <a:off x="1295400" y="56673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37</xdr:row>
      <xdr:rowOff>0</xdr:rowOff>
    </xdr:from>
    <xdr:to>
      <xdr:col>3</xdr:col>
      <xdr:colOff>495300</xdr:colOff>
      <xdr:row>37</xdr:row>
      <xdr:rowOff>0</xdr:rowOff>
    </xdr:to>
    <xdr:sp>
      <xdr:nvSpPr>
        <xdr:cNvPr id="104" name="Line 105"/>
        <xdr:cNvSpPr>
          <a:spLocks/>
        </xdr:cNvSpPr>
      </xdr:nvSpPr>
      <xdr:spPr>
        <a:xfrm flipH="1" flipV="1">
          <a:off x="1295400" y="59912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45</xdr:row>
      <xdr:rowOff>0</xdr:rowOff>
    </xdr:from>
    <xdr:to>
      <xdr:col>3</xdr:col>
      <xdr:colOff>495300</xdr:colOff>
      <xdr:row>45</xdr:row>
      <xdr:rowOff>0</xdr:rowOff>
    </xdr:to>
    <xdr:sp>
      <xdr:nvSpPr>
        <xdr:cNvPr id="105" name="Line 106"/>
        <xdr:cNvSpPr>
          <a:spLocks/>
        </xdr:cNvSpPr>
      </xdr:nvSpPr>
      <xdr:spPr>
        <a:xfrm flipH="1" flipV="1">
          <a:off x="1295400" y="72866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45</xdr:row>
      <xdr:rowOff>0</xdr:rowOff>
    </xdr:from>
    <xdr:to>
      <xdr:col>3</xdr:col>
      <xdr:colOff>495300</xdr:colOff>
      <xdr:row>45</xdr:row>
      <xdr:rowOff>0</xdr:rowOff>
    </xdr:to>
    <xdr:sp>
      <xdr:nvSpPr>
        <xdr:cNvPr id="106" name="Line 107"/>
        <xdr:cNvSpPr>
          <a:spLocks/>
        </xdr:cNvSpPr>
      </xdr:nvSpPr>
      <xdr:spPr>
        <a:xfrm flipH="1" flipV="1">
          <a:off x="1295400" y="72866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495300</xdr:colOff>
      <xdr:row>48</xdr:row>
      <xdr:rowOff>0</xdr:rowOff>
    </xdr:to>
    <xdr:sp>
      <xdr:nvSpPr>
        <xdr:cNvPr id="107" name="Line 108"/>
        <xdr:cNvSpPr>
          <a:spLocks/>
        </xdr:cNvSpPr>
      </xdr:nvSpPr>
      <xdr:spPr>
        <a:xfrm flipH="1" flipV="1">
          <a:off x="1295400" y="77724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54</xdr:row>
      <xdr:rowOff>0</xdr:rowOff>
    </xdr:from>
    <xdr:to>
      <xdr:col>3</xdr:col>
      <xdr:colOff>495300</xdr:colOff>
      <xdr:row>54</xdr:row>
      <xdr:rowOff>0</xdr:rowOff>
    </xdr:to>
    <xdr:sp>
      <xdr:nvSpPr>
        <xdr:cNvPr id="108" name="Line 109"/>
        <xdr:cNvSpPr>
          <a:spLocks/>
        </xdr:cNvSpPr>
      </xdr:nvSpPr>
      <xdr:spPr>
        <a:xfrm flipH="1" flipV="1">
          <a:off x="1295400" y="87439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495300</xdr:colOff>
      <xdr:row>60</xdr:row>
      <xdr:rowOff>0</xdr:rowOff>
    </xdr:to>
    <xdr:sp>
      <xdr:nvSpPr>
        <xdr:cNvPr id="109" name="Line 110"/>
        <xdr:cNvSpPr>
          <a:spLocks/>
        </xdr:cNvSpPr>
      </xdr:nvSpPr>
      <xdr:spPr>
        <a:xfrm flipH="1" flipV="1">
          <a:off x="1295400" y="97155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64</xdr:row>
      <xdr:rowOff>0</xdr:rowOff>
    </xdr:from>
    <xdr:to>
      <xdr:col>3</xdr:col>
      <xdr:colOff>495300</xdr:colOff>
      <xdr:row>64</xdr:row>
      <xdr:rowOff>0</xdr:rowOff>
    </xdr:to>
    <xdr:sp>
      <xdr:nvSpPr>
        <xdr:cNvPr id="110" name="Line 111"/>
        <xdr:cNvSpPr>
          <a:spLocks/>
        </xdr:cNvSpPr>
      </xdr:nvSpPr>
      <xdr:spPr>
        <a:xfrm flipH="1" flipV="1">
          <a:off x="1295400" y="103632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64</xdr:row>
      <xdr:rowOff>0</xdr:rowOff>
    </xdr:from>
    <xdr:to>
      <xdr:col>3</xdr:col>
      <xdr:colOff>495300</xdr:colOff>
      <xdr:row>64</xdr:row>
      <xdr:rowOff>0</xdr:rowOff>
    </xdr:to>
    <xdr:sp>
      <xdr:nvSpPr>
        <xdr:cNvPr id="111" name="Line 112"/>
        <xdr:cNvSpPr>
          <a:spLocks/>
        </xdr:cNvSpPr>
      </xdr:nvSpPr>
      <xdr:spPr>
        <a:xfrm flipH="1" flipV="1">
          <a:off x="1295400" y="103632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64</xdr:row>
      <xdr:rowOff>0</xdr:rowOff>
    </xdr:from>
    <xdr:to>
      <xdr:col>3</xdr:col>
      <xdr:colOff>495300</xdr:colOff>
      <xdr:row>64</xdr:row>
      <xdr:rowOff>0</xdr:rowOff>
    </xdr:to>
    <xdr:sp>
      <xdr:nvSpPr>
        <xdr:cNvPr id="112" name="Line 113"/>
        <xdr:cNvSpPr>
          <a:spLocks/>
        </xdr:cNvSpPr>
      </xdr:nvSpPr>
      <xdr:spPr>
        <a:xfrm flipH="1" flipV="1">
          <a:off x="1295400" y="103632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75</xdr:row>
      <xdr:rowOff>0</xdr:rowOff>
    </xdr:from>
    <xdr:to>
      <xdr:col>3</xdr:col>
      <xdr:colOff>495300</xdr:colOff>
      <xdr:row>75</xdr:row>
      <xdr:rowOff>0</xdr:rowOff>
    </xdr:to>
    <xdr:sp>
      <xdr:nvSpPr>
        <xdr:cNvPr id="113" name="Line 114"/>
        <xdr:cNvSpPr>
          <a:spLocks/>
        </xdr:cNvSpPr>
      </xdr:nvSpPr>
      <xdr:spPr>
        <a:xfrm flipH="1" flipV="1">
          <a:off x="1295400" y="121443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80</xdr:row>
      <xdr:rowOff>0</xdr:rowOff>
    </xdr:from>
    <xdr:to>
      <xdr:col>3</xdr:col>
      <xdr:colOff>495300</xdr:colOff>
      <xdr:row>80</xdr:row>
      <xdr:rowOff>0</xdr:rowOff>
    </xdr:to>
    <xdr:sp>
      <xdr:nvSpPr>
        <xdr:cNvPr id="114" name="Line 115"/>
        <xdr:cNvSpPr>
          <a:spLocks/>
        </xdr:cNvSpPr>
      </xdr:nvSpPr>
      <xdr:spPr>
        <a:xfrm flipH="1" flipV="1">
          <a:off x="1295400" y="129540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82</xdr:row>
      <xdr:rowOff>0</xdr:rowOff>
    </xdr:from>
    <xdr:to>
      <xdr:col>3</xdr:col>
      <xdr:colOff>495300</xdr:colOff>
      <xdr:row>82</xdr:row>
      <xdr:rowOff>0</xdr:rowOff>
    </xdr:to>
    <xdr:sp>
      <xdr:nvSpPr>
        <xdr:cNvPr id="115" name="Line 116"/>
        <xdr:cNvSpPr>
          <a:spLocks/>
        </xdr:cNvSpPr>
      </xdr:nvSpPr>
      <xdr:spPr>
        <a:xfrm flipH="1" flipV="1">
          <a:off x="1295400" y="132778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82</xdr:row>
      <xdr:rowOff>0</xdr:rowOff>
    </xdr:from>
    <xdr:to>
      <xdr:col>3</xdr:col>
      <xdr:colOff>495300</xdr:colOff>
      <xdr:row>82</xdr:row>
      <xdr:rowOff>0</xdr:rowOff>
    </xdr:to>
    <xdr:sp>
      <xdr:nvSpPr>
        <xdr:cNvPr id="116" name="Line 117"/>
        <xdr:cNvSpPr>
          <a:spLocks/>
        </xdr:cNvSpPr>
      </xdr:nvSpPr>
      <xdr:spPr>
        <a:xfrm flipH="1" flipV="1">
          <a:off x="1295400" y="132778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82</xdr:row>
      <xdr:rowOff>0</xdr:rowOff>
    </xdr:from>
    <xdr:to>
      <xdr:col>3</xdr:col>
      <xdr:colOff>495300</xdr:colOff>
      <xdr:row>82</xdr:row>
      <xdr:rowOff>0</xdr:rowOff>
    </xdr:to>
    <xdr:sp>
      <xdr:nvSpPr>
        <xdr:cNvPr id="117" name="Line 118"/>
        <xdr:cNvSpPr>
          <a:spLocks/>
        </xdr:cNvSpPr>
      </xdr:nvSpPr>
      <xdr:spPr>
        <a:xfrm flipH="1" flipV="1">
          <a:off x="1295400" y="132778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84</xdr:row>
      <xdr:rowOff>0</xdr:rowOff>
    </xdr:from>
    <xdr:to>
      <xdr:col>3</xdr:col>
      <xdr:colOff>495300</xdr:colOff>
      <xdr:row>84</xdr:row>
      <xdr:rowOff>0</xdr:rowOff>
    </xdr:to>
    <xdr:sp>
      <xdr:nvSpPr>
        <xdr:cNvPr id="118" name="Line 119"/>
        <xdr:cNvSpPr>
          <a:spLocks/>
        </xdr:cNvSpPr>
      </xdr:nvSpPr>
      <xdr:spPr>
        <a:xfrm flipH="1" flipV="1">
          <a:off x="1295400" y="136017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86</xdr:row>
      <xdr:rowOff>0</xdr:rowOff>
    </xdr:from>
    <xdr:to>
      <xdr:col>3</xdr:col>
      <xdr:colOff>495300</xdr:colOff>
      <xdr:row>86</xdr:row>
      <xdr:rowOff>0</xdr:rowOff>
    </xdr:to>
    <xdr:sp>
      <xdr:nvSpPr>
        <xdr:cNvPr id="119" name="Line 120"/>
        <xdr:cNvSpPr>
          <a:spLocks/>
        </xdr:cNvSpPr>
      </xdr:nvSpPr>
      <xdr:spPr>
        <a:xfrm flipH="1" flipV="1">
          <a:off x="1295400" y="139255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92</xdr:row>
      <xdr:rowOff>0</xdr:rowOff>
    </xdr:from>
    <xdr:to>
      <xdr:col>3</xdr:col>
      <xdr:colOff>495300</xdr:colOff>
      <xdr:row>92</xdr:row>
      <xdr:rowOff>0</xdr:rowOff>
    </xdr:to>
    <xdr:sp>
      <xdr:nvSpPr>
        <xdr:cNvPr id="120" name="Line 121"/>
        <xdr:cNvSpPr>
          <a:spLocks/>
        </xdr:cNvSpPr>
      </xdr:nvSpPr>
      <xdr:spPr>
        <a:xfrm flipH="1" flipV="1">
          <a:off x="1295400" y="148971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96</xdr:row>
      <xdr:rowOff>0</xdr:rowOff>
    </xdr:from>
    <xdr:to>
      <xdr:col>3</xdr:col>
      <xdr:colOff>495300</xdr:colOff>
      <xdr:row>96</xdr:row>
      <xdr:rowOff>0</xdr:rowOff>
    </xdr:to>
    <xdr:sp>
      <xdr:nvSpPr>
        <xdr:cNvPr id="121" name="Line 122"/>
        <xdr:cNvSpPr>
          <a:spLocks/>
        </xdr:cNvSpPr>
      </xdr:nvSpPr>
      <xdr:spPr>
        <a:xfrm flipH="1" flipV="1">
          <a:off x="1295400" y="155448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98</xdr:row>
      <xdr:rowOff>0</xdr:rowOff>
    </xdr:from>
    <xdr:to>
      <xdr:col>3</xdr:col>
      <xdr:colOff>495300</xdr:colOff>
      <xdr:row>98</xdr:row>
      <xdr:rowOff>0</xdr:rowOff>
    </xdr:to>
    <xdr:sp>
      <xdr:nvSpPr>
        <xdr:cNvPr id="122" name="Line 123"/>
        <xdr:cNvSpPr>
          <a:spLocks/>
        </xdr:cNvSpPr>
      </xdr:nvSpPr>
      <xdr:spPr>
        <a:xfrm flipH="1" flipV="1">
          <a:off x="1295400" y="158686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98</xdr:row>
      <xdr:rowOff>0</xdr:rowOff>
    </xdr:from>
    <xdr:to>
      <xdr:col>3</xdr:col>
      <xdr:colOff>495300</xdr:colOff>
      <xdr:row>98</xdr:row>
      <xdr:rowOff>0</xdr:rowOff>
    </xdr:to>
    <xdr:sp>
      <xdr:nvSpPr>
        <xdr:cNvPr id="123" name="Line 124"/>
        <xdr:cNvSpPr>
          <a:spLocks/>
        </xdr:cNvSpPr>
      </xdr:nvSpPr>
      <xdr:spPr>
        <a:xfrm flipH="1" flipV="1">
          <a:off x="1295400" y="158686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98</xdr:row>
      <xdr:rowOff>0</xdr:rowOff>
    </xdr:from>
    <xdr:to>
      <xdr:col>3</xdr:col>
      <xdr:colOff>495300</xdr:colOff>
      <xdr:row>98</xdr:row>
      <xdr:rowOff>0</xdr:rowOff>
    </xdr:to>
    <xdr:sp>
      <xdr:nvSpPr>
        <xdr:cNvPr id="124" name="Line 125"/>
        <xdr:cNvSpPr>
          <a:spLocks/>
        </xdr:cNvSpPr>
      </xdr:nvSpPr>
      <xdr:spPr>
        <a:xfrm flipH="1" flipV="1">
          <a:off x="1295400" y="158686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98</xdr:row>
      <xdr:rowOff>0</xdr:rowOff>
    </xdr:from>
    <xdr:to>
      <xdr:col>3</xdr:col>
      <xdr:colOff>495300</xdr:colOff>
      <xdr:row>98</xdr:row>
      <xdr:rowOff>0</xdr:rowOff>
    </xdr:to>
    <xdr:sp>
      <xdr:nvSpPr>
        <xdr:cNvPr id="125" name="Line 126"/>
        <xdr:cNvSpPr>
          <a:spLocks/>
        </xdr:cNvSpPr>
      </xdr:nvSpPr>
      <xdr:spPr>
        <a:xfrm flipH="1" flipV="1">
          <a:off x="1295400" y="158686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102</xdr:row>
      <xdr:rowOff>0</xdr:rowOff>
    </xdr:from>
    <xdr:to>
      <xdr:col>3</xdr:col>
      <xdr:colOff>495300</xdr:colOff>
      <xdr:row>102</xdr:row>
      <xdr:rowOff>0</xdr:rowOff>
    </xdr:to>
    <xdr:sp>
      <xdr:nvSpPr>
        <xdr:cNvPr id="126" name="Line 127"/>
        <xdr:cNvSpPr>
          <a:spLocks/>
        </xdr:cNvSpPr>
      </xdr:nvSpPr>
      <xdr:spPr>
        <a:xfrm flipH="1" flipV="1">
          <a:off x="1295400" y="165163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104</xdr:row>
      <xdr:rowOff>0</xdr:rowOff>
    </xdr:from>
    <xdr:to>
      <xdr:col>3</xdr:col>
      <xdr:colOff>495300</xdr:colOff>
      <xdr:row>104</xdr:row>
      <xdr:rowOff>0</xdr:rowOff>
    </xdr:to>
    <xdr:sp>
      <xdr:nvSpPr>
        <xdr:cNvPr id="127" name="Line 128"/>
        <xdr:cNvSpPr>
          <a:spLocks/>
        </xdr:cNvSpPr>
      </xdr:nvSpPr>
      <xdr:spPr>
        <a:xfrm flipH="1" flipV="1">
          <a:off x="1295400" y="168402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106</xdr:row>
      <xdr:rowOff>0</xdr:rowOff>
    </xdr:from>
    <xdr:to>
      <xdr:col>3</xdr:col>
      <xdr:colOff>495300</xdr:colOff>
      <xdr:row>106</xdr:row>
      <xdr:rowOff>0</xdr:rowOff>
    </xdr:to>
    <xdr:sp>
      <xdr:nvSpPr>
        <xdr:cNvPr id="128" name="Line 129"/>
        <xdr:cNvSpPr>
          <a:spLocks/>
        </xdr:cNvSpPr>
      </xdr:nvSpPr>
      <xdr:spPr>
        <a:xfrm flipH="1" flipV="1">
          <a:off x="1295400" y="171640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106</xdr:row>
      <xdr:rowOff>0</xdr:rowOff>
    </xdr:from>
    <xdr:to>
      <xdr:col>3</xdr:col>
      <xdr:colOff>495300</xdr:colOff>
      <xdr:row>106</xdr:row>
      <xdr:rowOff>0</xdr:rowOff>
    </xdr:to>
    <xdr:sp>
      <xdr:nvSpPr>
        <xdr:cNvPr id="129" name="Line 130"/>
        <xdr:cNvSpPr>
          <a:spLocks/>
        </xdr:cNvSpPr>
      </xdr:nvSpPr>
      <xdr:spPr>
        <a:xfrm flipH="1" flipV="1">
          <a:off x="1295400" y="171640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108</xdr:row>
      <xdr:rowOff>0</xdr:rowOff>
    </xdr:from>
    <xdr:to>
      <xdr:col>3</xdr:col>
      <xdr:colOff>495300</xdr:colOff>
      <xdr:row>108</xdr:row>
      <xdr:rowOff>0</xdr:rowOff>
    </xdr:to>
    <xdr:sp>
      <xdr:nvSpPr>
        <xdr:cNvPr id="130" name="Line 131"/>
        <xdr:cNvSpPr>
          <a:spLocks/>
        </xdr:cNvSpPr>
      </xdr:nvSpPr>
      <xdr:spPr>
        <a:xfrm flipH="1" flipV="1">
          <a:off x="1295400" y="174879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112</xdr:row>
      <xdr:rowOff>133350</xdr:rowOff>
    </xdr:from>
    <xdr:to>
      <xdr:col>3</xdr:col>
      <xdr:colOff>495300</xdr:colOff>
      <xdr:row>112</xdr:row>
      <xdr:rowOff>133350</xdr:rowOff>
    </xdr:to>
    <xdr:sp>
      <xdr:nvSpPr>
        <xdr:cNvPr id="131" name="Line 132"/>
        <xdr:cNvSpPr>
          <a:spLocks/>
        </xdr:cNvSpPr>
      </xdr:nvSpPr>
      <xdr:spPr>
        <a:xfrm flipH="1" flipV="1">
          <a:off x="1295400" y="182689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117</xdr:row>
      <xdr:rowOff>0</xdr:rowOff>
    </xdr:from>
    <xdr:to>
      <xdr:col>3</xdr:col>
      <xdr:colOff>495300</xdr:colOff>
      <xdr:row>117</xdr:row>
      <xdr:rowOff>0</xdr:rowOff>
    </xdr:to>
    <xdr:sp>
      <xdr:nvSpPr>
        <xdr:cNvPr id="132" name="Line 133"/>
        <xdr:cNvSpPr>
          <a:spLocks/>
        </xdr:cNvSpPr>
      </xdr:nvSpPr>
      <xdr:spPr>
        <a:xfrm flipH="1" flipV="1">
          <a:off x="1295400" y="189452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119</xdr:row>
      <xdr:rowOff>0</xdr:rowOff>
    </xdr:from>
    <xdr:to>
      <xdr:col>3</xdr:col>
      <xdr:colOff>495300</xdr:colOff>
      <xdr:row>119</xdr:row>
      <xdr:rowOff>0</xdr:rowOff>
    </xdr:to>
    <xdr:sp>
      <xdr:nvSpPr>
        <xdr:cNvPr id="133" name="Line 134"/>
        <xdr:cNvSpPr>
          <a:spLocks/>
        </xdr:cNvSpPr>
      </xdr:nvSpPr>
      <xdr:spPr>
        <a:xfrm flipH="1" flipV="1">
          <a:off x="1295400" y="192690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122</xdr:row>
      <xdr:rowOff>0</xdr:rowOff>
    </xdr:from>
    <xdr:to>
      <xdr:col>3</xdr:col>
      <xdr:colOff>495300</xdr:colOff>
      <xdr:row>122</xdr:row>
      <xdr:rowOff>0</xdr:rowOff>
    </xdr:to>
    <xdr:sp>
      <xdr:nvSpPr>
        <xdr:cNvPr id="134" name="Line 135"/>
        <xdr:cNvSpPr>
          <a:spLocks/>
        </xdr:cNvSpPr>
      </xdr:nvSpPr>
      <xdr:spPr>
        <a:xfrm flipH="1" flipV="1">
          <a:off x="1295400" y="197548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124</xdr:row>
      <xdr:rowOff>0</xdr:rowOff>
    </xdr:from>
    <xdr:to>
      <xdr:col>3</xdr:col>
      <xdr:colOff>495300</xdr:colOff>
      <xdr:row>124</xdr:row>
      <xdr:rowOff>0</xdr:rowOff>
    </xdr:to>
    <xdr:sp>
      <xdr:nvSpPr>
        <xdr:cNvPr id="135" name="Line 136"/>
        <xdr:cNvSpPr>
          <a:spLocks/>
        </xdr:cNvSpPr>
      </xdr:nvSpPr>
      <xdr:spPr>
        <a:xfrm flipH="1" flipV="1">
          <a:off x="1295400" y="200787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126</xdr:row>
      <xdr:rowOff>0</xdr:rowOff>
    </xdr:from>
    <xdr:to>
      <xdr:col>3</xdr:col>
      <xdr:colOff>495300</xdr:colOff>
      <xdr:row>126</xdr:row>
      <xdr:rowOff>0</xdr:rowOff>
    </xdr:to>
    <xdr:sp>
      <xdr:nvSpPr>
        <xdr:cNvPr id="136" name="Line 137"/>
        <xdr:cNvSpPr>
          <a:spLocks/>
        </xdr:cNvSpPr>
      </xdr:nvSpPr>
      <xdr:spPr>
        <a:xfrm flipH="1" flipV="1">
          <a:off x="1295400" y="204025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126</xdr:row>
      <xdr:rowOff>0</xdr:rowOff>
    </xdr:from>
    <xdr:to>
      <xdr:col>3</xdr:col>
      <xdr:colOff>495300</xdr:colOff>
      <xdr:row>126</xdr:row>
      <xdr:rowOff>0</xdr:rowOff>
    </xdr:to>
    <xdr:sp>
      <xdr:nvSpPr>
        <xdr:cNvPr id="137" name="Line 138"/>
        <xdr:cNvSpPr>
          <a:spLocks/>
        </xdr:cNvSpPr>
      </xdr:nvSpPr>
      <xdr:spPr>
        <a:xfrm flipH="1" flipV="1">
          <a:off x="1295400" y="204025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127</xdr:row>
      <xdr:rowOff>0</xdr:rowOff>
    </xdr:from>
    <xdr:to>
      <xdr:col>3</xdr:col>
      <xdr:colOff>495300</xdr:colOff>
      <xdr:row>127</xdr:row>
      <xdr:rowOff>0</xdr:rowOff>
    </xdr:to>
    <xdr:sp>
      <xdr:nvSpPr>
        <xdr:cNvPr id="138" name="Line 139"/>
        <xdr:cNvSpPr>
          <a:spLocks/>
        </xdr:cNvSpPr>
      </xdr:nvSpPr>
      <xdr:spPr>
        <a:xfrm flipH="1" flipV="1">
          <a:off x="1295400" y="205644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127</xdr:row>
      <xdr:rowOff>0</xdr:rowOff>
    </xdr:from>
    <xdr:to>
      <xdr:col>3</xdr:col>
      <xdr:colOff>495300</xdr:colOff>
      <xdr:row>127</xdr:row>
      <xdr:rowOff>0</xdr:rowOff>
    </xdr:to>
    <xdr:sp>
      <xdr:nvSpPr>
        <xdr:cNvPr id="139" name="Line 140"/>
        <xdr:cNvSpPr>
          <a:spLocks/>
        </xdr:cNvSpPr>
      </xdr:nvSpPr>
      <xdr:spPr>
        <a:xfrm flipH="1" flipV="1">
          <a:off x="1295400" y="205644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129</xdr:row>
      <xdr:rowOff>0</xdr:rowOff>
    </xdr:from>
    <xdr:to>
      <xdr:col>3</xdr:col>
      <xdr:colOff>495300</xdr:colOff>
      <xdr:row>129</xdr:row>
      <xdr:rowOff>0</xdr:rowOff>
    </xdr:to>
    <xdr:sp>
      <xdr:nvSpPr>
        <xdr:cNvPr id="140" name="Line 141"/>
        <xdr:cNvSpPr>
          <a:spLocks/>
        </xdr:cNvSpPr>
      </xdr:nvSpPr>
      <xdr:spPr>
        <a:xfrm flipH="1" flipV="1">
          <a:off x="1295400" y="208883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136</xdr:row>
      <xdr:rowOff>0</xdr:rowOff>
    </xdr:from>
    <xdr:to>
      <xdr:col>3</xdr:col>
      <xdr:colOff>495300</xdr:colOff>
      <xdr:row>136</xdr:row>
      <xdr:rowOff>0</xdr:rowOff>
    </xdr:to>
    <xdr:sp>
      <xdr:nvSpPr>
        <xdr:cNvPr id="141" name="Line 142"/>
        <xdr:cNvSpPr>
          <a:spLocks/>
        </xdr:cNvSpPr>
      </xdr:nvSpPr>
      <xdr:spPr>
        <a:xfrm flipH="1" flipV="1">
          <a:off x="1295400" y="220218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136</xdr:row>
      <xdr:rowOff>0</xdr:rowOff>
    </xdr:from>
    <xdr:to>
      <xdr:col>3</xdr:col>
      <xdr:colOff>495300</xdr:colOff>
      <xdr:row>136</xdr:row>
      <xdr:rowOff>0</xdr:rowOff>
    </xdr:to>
    <xdr:sp>
      <xdr:nvSpPr>
        <xdr:cNvPr id="142" name="Line 143"/>
        <xdr:cNvSpPr>
          <a:spLocks/>
        </xdr:cNvSpPr>
      </xdr:nvSpPr>
      <xdr:spPr>
        <a:xfrm flipH="1" flipV="1">
          <a:off x="1295400" y="220218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136</xdr:row>
      <xdr:rowOff>0</xdr:rowOff>
    </xdr:from>
    <xdr:to>
      <xdr:col>3</xdr:col>
      <xdr:colOff>495300</xdr:colOff>
      <xdr:row>136</xdr:row>
      <xdr:rowOff>0</xdr:rowOff>
    </xdr:to>
    <xdr:sp>
      <xdr:nvSpPr>
        <xdr:cNvPr id="143" name="Line 144"/>
        <xdr:cNvSpPr>
          <a:spLocks/>
        </xdr:cNvSpPr>
      </xdr:nvSpPr>
      <xdr:spPr>
        <a:xfrm flipH="1" flipV="1">
          <a:off x="1295400" y="220218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136</xdr:row>
      <xdr:rowOff>0</xdr:rowOff>
    </xdr:from>
    <xdr:to>
      <xdr:col>3</xdr:col>
      <xdr:colOff>495300</xdr:colOff>
      <xdr:row>136</xdr:row>
      <xdr:rowOff>0</xdr:rowOff>
    </xdr:to>
    <xdr:sp>
      <xdr:nvSpPr>
        <xdr:cNvPr id="144" name="Line 145"/>
        <xdr:cNvSpPr>
          <a:spLocks/>
        </xdr:cNvSpPr>
      </xdr:nvSpPr>
      <xdr:spPr>
        <a:xfrm flipH="1" flipV="1">
          <a:off x="1295400" y="220218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136</xdr:row>
      <xdr:rowOff>0</xdr:rowOff>
    </xdr:from>
    <xdr:to>
      <xdr:col>3</xdr:col>
      <xdr:colOff>495300</xdr:colOff>
      <xdr:row>136</xdr:row>
      <xdr:rowOff>0</xdr:rowOff>
    </xdr:to>
    <xdr:sp>
      <xdr:nvSpPr>
        <xdr:cNvPr id="145" name="Line 146"/>
        <xdr:cNvSpPr>
          <a:spLocks/>
        </xdr:cNvSpPr>
      </xdr:nvSpPr>
      <xdr:spPr>
        <a:xfrm flipH="1" flipV="1">
          <a:off x="1295400" y="220218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137</xdr:row>
      <xdr:rowOff>0</xdr:rowOff>
    </xdr:from>
    <xdr:to>
      <xdr:col>3</xdr:col>
      <xdr:colOff>495300</xdr:colOff>
      <xdr:row>137</xdr:row>
      <xdr:rowOff>0</xdr:rowOff>
    </xdr:to>
    <xdr:sp>
      <xdr:nvSpPr>
        <xdr:cNvPr id="146" name="Line 147"/>
        <xdr:cNvSpPr>
          <a:spLocks/>
        </xdr:cNvSpPr>
      </xdr:nvSpPr>
      <xdr:spPr>
        <a:xfrm flipH="1" flipV="1">
          <a:off x="1295400" y="221837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137</xdr:row>
      <xdr:rowOff>0</xdr:rowOff>
    </xdr:from>
    <xdr:to>
      <xdr:col>3</xdr:col>
      <xdr:colOff>495300</xdr:colOff>
      <xdr:row>137</xdr:row>
      <xdr:rowOff>0</xdr:rowOff>
    </xdr:to>
    <xdr:sp>
      <xdr:nvSpPr>
        <xdr:cNvPr id="147" name="Line 148"/>
        <xdr:cNvSpPr>
          <a:spLocks/>
        </xdr:cNvSpPr>
      </xdr:nvSpPr>
      <xdr:spPr>
        <a:xfrm flipH="1" flipV="1">
          <a:off x="1295400" y="221837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137</xdr:row>
      <xdr:rowOff>0</xdr:rowOff>
    </xdr:from>
    <xdr:to>
      <xdr:col>3</xdr:col>
      <xdr:colOff>495300</xdr:colOff>
      <xdr:row>137</xdr:row>
      <xdr:rowOff>0</xdr:rowOff>
    </xdr:to>
    <xdr:sp>
      <xdr:nvSpPr>
        <xdr:cNvPr id="148" name="Line 149"/>
        <xdr:cNvSpPr>
          <a:spLocks/>
        </xdr:cNvSpPr>
      </xdr:nvSpPr>
      <xdr:spPr>
        <a:xfrm flipH="1" flipV="1">
          <a:off x="1295400" y="221837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137</xdr:row>
      <xdr:rowOff>0</xdr:rowOff>
    </xdr:from>
    <xdr:to>
      <xdr:col>3</xdr:col>
      <xdr:colOff>495300</xdr:colOff>
      <xdr:row>137</xdr:row>
      <xdr:rowOff>0</xdr:rowOff>
    </xdr:to>
    <xdr:sp>
      <xdr:nvSpPr>
        <xdr:cNvPr id="149" name="Line 150"/>
        <xdr:cNvSpPr>
          <a:spLocks/>
        </xdr:cNvSpPr>
      </xdr:nvSpPr>
      <xdr:spPr>
        <a:xfrm flipH="1" flipV="1">
          <a:off x="1295400" y="221837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137</xdr:row>
      <xdr:rowOff>0</xdr:rowOff>
    </xdr:from>
    <xdr:to>
      <xdr:col>3</xdr:col>
      <xdr:colOff>495300</xdr:colOff>
      <xdr:row>137</xdr:row>
      <xdr:rowOff>0</xdr:rowOff>
    </xdr:to>
    <xdr:sp>
      <xdr:nvSpPr>
        <xdr:cNvPr id="150" name="Line 151"/>
        <xdr:cNvSpPr>
          <a:spLocks/>
        </xdr:cNvSpPr>
      </xdr:nvSpPr>
      <xdr:spPr>
        <a:xfrm flipH="1" flipV="1">
          <a:off x="1295400" y="221837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137</xdr:row>
      <xdr:rowOff>0</xdr:rowOff>
    </xdr:from>
    <xdr:to>
      <xdr:col>3</xdr:col>
      <xdr:colOff>495300</xdr:colOff>
      <xdr:row>137</xdr:row>
      <xdr:rowOff>0</xdr:rowOff>
    </xdr:to>
    <xdr:sp>
      <xdr:nvSpPr>
        <xdr:cNvPr id="151" name="Line 152"/>
        <xdr:cNvSpPr>
          <a:spLocks/>
        </xdr:cNvSpPr>
      </xdr:nvSpPr>
      <xdr:spPr>
        <a:xfrm flipH="1" flipV="1">
          <a:off x="1295400" y="221837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138</xdr:row>
      <xdr:rowOff>0</xdr:rowOff>
    </xdr:from>
    <xdr:to>
      <xdr:col>3</xdr:col>
      <xdr:colOff>495300</xdr:colOff>
      <xdr:row>138</xdr:row>
      <xdr:rowOff>0</xdr:rowOff>
    </xdr:to>
    <xdr:sp>
      <xdr:nvSpPr>
        <xdr:cNvPr id="152" name="Line 153"/>
        <xdr:cNvSpPr>
          <a:spLocks/>
        </xdr:cNvSpPr>
      </xdr:nvSpPr>
      <xdr:spPr>
        <a:xfrm flipH="1" flipV="1">
          <a:off x="1295400" y="223456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140</xdr:row>
      <xdr:rowOff>0</xdr:rowOff>
    </xdr:from>
    <xdr:to>
      <xdr:col>3</xdr:col>
      <xdr:colOff>495300</xdr:colOff>
      <xdr:row>140</xdr:row>
      <xdr:rowOff>0</xdr:rowOff>
    </xdr:to>
    <xdr:sp>
      <xdr:nvSpPr>
        <xdr:cNvPr id="153" name="Line 154"/>
        <xdr:cNvSpPr>
          <a:spLocks/>
        </xdr:cNvSpPr>
      </xdr:nvSpPr>
      <xdr:spPr>
        <a:xfrm flipH="1" flipV="1">
          <a:off x="1295400" y="226695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144</xdr:row>
      <xdr:rowOff>133350</xdr:rowOff>
    </xdr:from>
    <xdr:to>
      <xdr:col>3</xdr:col>
      <xdr:colOff>495300</xdr:colOff>
      <xdr:row>144</xdr:row>
      <xdr:rowOff>133350</xdr:rowOff>
    </xdr:to>
    <xdr:sp>
      <xdr:nvSpPr>
        <xdr:cNvPr id="154" name="Line 155"/>
        <xdr:cNvSpPr>
          <a:spLocks/>
        </xdr:cNvSpPr>
      </xdr:nvSpPr>
      <xdr:spPr>
        <a:xfrm flipH="1" flipV="1">
          <a:off x="1295400" y="234505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148</xdr:row>
      <xdr:rowOff>0</xdr:rowOff>
    </xdr:from>
    <xdr:to>
      <xdr:col>3</xdr:col>
      <xdr:colOff>495300</xdr:colOff>
      <xdr:row>148</xdr:row>
      <xdr:rowOff>0</xdr:rowOff>
    </xdr:to>
    <xdr:sp>
      <xdr:nvSpPr>
        <xdr:cNvPr id="155" name="Line 156"/>
        <xdr:cNvSpPr>
          <a:spLocks/>
        </xdr:cNvSpPr>
      </xdr:nvSpPr>
      <xdr:spPr>
        <a:xfrm flipH="1" flipV="1">
          <a:off x="1295400" y="239649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148</xdr:row>
      <xdr:rowOff>0</xdr:rowOff>
    </xdr:from>
    <xdr:to>
      <xdr:col>3</xdr:col>
      <xdr:colOff>495300</xdr:colOff>
      <xdr:row>148</xdr:row>
      <xdr:rowOff>0</xdr:rowOff>
    </xdr:to>
    <xdr:sp>
      <xdr:nvSpPr>
        <xdr:cNvPr id="156" name="Line 157"/>
        <xdr:cNvSpPr>
          <a:spLocks/>
        </xdr:cNvSpPr>
      </xdr:nvSpPr>
      <xdr:spPr>
        <a:xfrm flipH="1" flipV="1">
          <a:off x="1295400" y="239649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149</xdr:row>
      <xdr:rowOff>0</xdr:rowOff>
    </xdr:from>
    <xdr:to>
      <xdr:col>3</xdr:col>
      <xdr:colOff>495300</xdr:colOff>
      <xdr:row>149</xdr:row>
      <xdr:rowOff>0</xdr:rowOff>
    </xdr:to>
    <xdr:sp>
      <xdr:nvSpPr>
        <xdr:cNvPr id="157" name="Line 158"/>
        <xdr:cNvSpPr>
          <a:spLocks/>
        </xdr:cNvSpPr>
      </xdr:nvSpPr>
      <xdr:spPr>
        <a:xfrm flipH="1" flipV="1">
          <a:off x="1295400" y="241268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149</xdr:row>
      <xdr:rowOff>0</xdr:rowOff>
    </xdr:from>
    <xdr:to>
      <xdr:col>3</xdr:col>
      <xdr:colOff>495300</xdr:colOff>
      <xdr:row>149</xdr:row>
      <xdr:rowOff>0</xdr:rowOff>
    </xdr:to>
    <xdr:sp>
      <xdr:nvSpPr>
        <xdr:cNvPr id="158" name="Line 159"/>
        <xdr:cNvSpPr>
          <a:spLocks/>
        </xdr:cNvSpPr>
      </xdr:nvSpPr>
      <xdr:spPr>
        <a:xfrm flipH="1" flipV="1">
          <a:off x="1295400" y="241268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149</xdr:row>
      <xdr:rowOff>0</xdr:rowOff>
    </xdr:from>
    <xdr:to>
      <xdr:col>3</xdr:col>
      <xdr:colOff>495300</xdr:colOff>
      <xdr:row>149</xdr:row>
      <xdr:rowOff>0</xdr:rowOff>
    </xdr:to>
    <xdr:sp>
      <xdr:nvSpPr>
        <xdr:cNvPr id="159" name="Line 160"/>
        <xdr:cNvSpPr>
          <a:spLocks/>
        </xdr:cNvSpPr>
      </xdr:nvSpPr>
      <xdr:spPr>
        <a:xfrm flipH="1" flipV="1">
          <a:off x="1295400" y="241268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151</xdr:row>
      <xdr:rowOff>0</xdr:rowOff>
    </xdr:from>
    <xdr:to>
      <xdr:col>3</xdr:col>
      <xdr:colOff>495300</xdr:colOff>
      <xdr:row>151</xdr:row>
      <xdr:rowOff>0</xdr:rowOff>
    </xdr:to>
    <xdr:sp>
      <xdr:nvSpPr>
        <xdr:cNvPr id="160" name="Line 161"/>
        <xdr:cNvSpPr>
          <a:spLocks/>
        </xdr:cNvSpPr>
      </xdr:nvSpPr>
      <xdr:spPr>
        <a:xfrm flipH="1" flipV="1">
          <a:off x="1295400" y="244506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155</xdr:row>
      <xdr:rowOff>0</xdr:rowOff>
    </xdr:from>
    <xdr:to>
      <xdr:col>3</xdr:col>
      <xdr:colOff>495300</xdr:colOff>
      <xdr:row>155</xdr:row>
      <xdr:rowOff>0</xdr:rowOff>
    </xdr:to>
    <xdr:sp>
      <xdr:nvSpPr>
        <xdr:cNvPr id="161" name="Line 162"/>
        <xdr:cNvSpPr>
          <a:spLocks/>
        </xdr:cNvSpPr>
      </xdr:nvSpPr>
      <xdr:spPr>
        <a:xfrm flipH="1" flipV="1">
          <a:off x="1295400" y="250983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157</xdr:row>
      <xdr:rowOff>0</xdr:rowOff>
    </xdr:from>
    <xdr:to>
      <xdr:col>3</xdr:col>
      <xdr:colOff>495300</xdr:colOff>
      <xdr:row>157</xdr:row>
      <xdr:rowOff>0</xdr:rowOff>
    </xdr:to>
    <xdr:sp>
      <xdr:nvSpPr>
        <xdr:cNvPr id="162" name="Line 163"/>
        <xdr:cNvSpPr>
          <a:spLocks/>
        </xdr:cNvSpPr>
      </xdr:nvSpPr>
      <xdr:spPr>
        <a:xfrm flipH="1" flipV="1">
          <a:off x="1295400" y="254222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161</xdr:row>
      <xdr:rowOff>0</xdr:rowOff>
    </xdr:from>
    <xdr:to>
      <xdr:col>3</xdr:col>
      <xdr:colOff>495300</xdr:colOff>
      <xdr:row>161</xdr:row>
      <xdr:rowOff>0</xdr:rowOff>
    </xdr:to>
    <xdr:sp>
      <xdr:nvSpPr>
        <xdr:cNvPr id="163" name="Line 164"/>
        <xdr:cNvSpPr>
          <a:spLocks/>
        </xdr:cNvSpPr>
      </xdr:nvSpPr>
      <xdr:spPr>
        <a:xfrm flipH="1" flipV="1">
          <a:off x="1295400" y="260699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161</xdr:row>
      <xdr:rowOff>0</xdr:rowOff>
    </xdr:from>
    <xdr:to>
      <xdr:col>3</xdr:col>
      <xdr:colOff>495300</xdr:colOff>
      <xdr:row>161</xdr:row>
      <xdr:rowOff>0</xdr:rowOff>
    </xdr:to>
    <xdr:sp>
      <xdr:nvSpPr>
        <xdr:cNvPr id="164" name="Line 165"/>
        <xdr:cNvSpPr>
          <a:spLocks/>
        </xdr:cNvSpPr>
      </xdr:nvSpPr>
      <xdr:spPr>
        <a:xfrm flipH="1" flipV="1">
          <a:off x="1295400" y="260699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161</xdr:row>
      <xdr:rowOff>0</xdr:rowOff>
    </xdr:from>
    <xdr:to>
      <xdr:col>3</xdr:col>
      <xdr:colOff>495300</xdr:colOff>
      <xdr:row>161</xdr:row>
      <xdr:rowOff>0</xdr:rowOff>
    </xdr:to>
    <xdr:sp>
      <xdr:nvSpPr>
        <xdr:cNvPr id="165" name="Line 166"/>
        <xdr:cNvSpPr>
          <a:spLocks/>
        </xdr:cNvSpPr>
      </xdr:nvSpPr>
      <xdr:spPr>
        <a:xfrm flipH="1" flipV="1">
          <a:off x="1295400" y="260699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161</xdr:row>
      <xdr:rowOff>0</xdr:rowOff>
    </xdr:from>
    <xdr:to>
      <xdr:col>3</xdr:col>
      <xdr:colOff>495300</xdr:colOff>
      <xdr:row>161</xdr:row>
      <xdr:rowOff>0</xdr:rowOff>
    </xdr:to>
    <xdr:sp>
      <xdr:nvSpPr>
        <xdr:cNvPr id="166" name="Line 167"/>
        <xdr:cNvSpPr>
          <a:spLocks/>
        </xdr:cNvSpPr>
      </xdr:nvSpPr>
      <xdr:spPr>
        <a:xfrm flipH="1" flipV="1">
          <a:off x="1295400" y="260699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161</xdr:row>
      <xdr:rowOff>0</xdr:rowOff>
    </xdr:from>
    <xdr:to>
      <xdr:col>3</xdr:col>
      <xdr:colOff>495300</xdr:colOff>
      <xdr:row>161</xdr:row>
      <xdr:rowOff>0</xdr:rowOff>
    </xdr:to>
    <xdr:sp>
      <xdr:nvSpPr>
        <xdr:cNvPr id="167" name="Line 168"/>
        <xdr:cNvSpPr>
          <a:spLocks/>
        </xdr:cNvSpPr>
      </xdr:nvSpPr>
      <xdr:spPr>
        <a:xfrm flipH="1" flipV="1">
          <a:off x="1295400" y="260699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161</xdr:row>
      <xdr:rowOff>0</xdr:rowOff>
    </xdr:from>
    <xdr:to>
      <xdr:col>3</xdr:col>
      <xdr:colOff>495300</xdr:colOff>
      <xdr:row>161</xdr:row>
      <xdr:rowOff>0</xdr:rowOff>
    </xdr:to>
    <xdr:sp>
      <xdr:nvSpPr>
        <xdr:cNvPr id="168" name="Line 169"/>
        <xdr:cNvSpPr>
          <a:spLocks/>
        </xdr:cNvSpPr>
      </xdr:nvSpPr>
      <xdr:spPr>
        <a:xfrm flipH="1" flipV="1">
          <a:off x="1295400" y="260699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161</xdr:row>
      <xdr:rowOff>0</xdr:rowOff>
    </xdr:from>
    <xdr:to>
      <xdr:col>3</xdr:col>
      <xdr:colOff>495300</xdr:colOff>
      <xdr:row>161</xdr:row>
      <xdr:rowOff>0</xdr:rowOff>
    </xdr:to>
    <xdr:sp>
      <xdr:nvSpPr>
        <xdr:cNvPr id="169" name="Line 170"/>
        <xdr:cNvSpPr>
          <a:spLocks/>
        </xdr:cNvSpPr>
      </xdr:nvSpPr>
      <xdr:spPr>
        <a:xfrm flipH="1" flipV="1">
          <a:off x="1295400" y="260699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161</xdr:row>
      <xdr:rowOff>0</xdr:rowOff>
    </xdr:from>
    <xdr:to>
      <xdr:col>3</xdr:col>
      <xdr:colOff>495300</xdr:colOff>
      <xdr:row>161</xdr:row>
      <xdr:rowOff>0</xdr:rowOff>
    </xdr:to>
    <xdr:sp>
      <xdr:nvSpPr>
        <xdr:cNvPr id="170" name="Line 171"/>
        <xdr:cNvSpPr>
          <a:spLocks/>
        </xdr:cNvSpPr>
      </xdr:nvSpPr>
      <xdr:spPr>
        <a:xfrm flipH="1" flipV="1">
          <a:off x="1295400" y="260699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161</xdr:row>
      <xdr:rowOff>0</xdr:rowOff>
    </xdr:from>
    <xdr:to>
      <xdr:col>3</xdr:col>
      <xdr:colOff>495300</xdr:colOff>
      <xdr:row>161</xdr:row>
      <xdr:rowOff>0</xdr:rowOff>
    </xdr:to>
    <xdr:sp>
      <xdr:nvSpPr>
        <xdr:cNvPr id="171" name="Line 172"/>
        <xdr:cNvSpPr>
          <a:spLocks/>
        </xdr:cNvSpPr>
      </xdr:nvSpPr>
      <xdr:spPr>
        <a:xfrm flipH="1" flipV="1">
          <a:off x="1295400" y="260699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161</xdr:row>
      <xdr:rowOff>0</xdr:rowOff>
    </xdr:from>
    <xdr:to>
      <xdr:col>3</xdr:col>
      <xdr:colOff>495300</xdr:colOff>
      <xdr:row>161</xdr:row>
      <xdr:rowOff>0</xdr:rowOff>
    </xdr:to>
    <xdr:sp>
      <xdr:nvSpPr>
        <xdr:cNvPr id="172" name="Line 173"/>
        <xdr:cNvSpPr>
          <a:spLocks/>
        </xdr:cNvSpPr>
      </xdr:nvSpPr>
      <xdr:spPr>
        <a:xfrm flipH="1" flipV="1">
          <a:off x="1295400" y="260699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161</xdr:row>
      <xdr:rowOff>0</xdr:rowOff>
    </xdr:from>
    <xdr:to>
      <xdr:col>3</xdr:col>
      <xdr:colOff>495300</xdr:colOff>
      <xdr:row>161</xdr:row>
      <xdr:rowOff>0</xdr:rowOff>
    </xdr:to>
    <xdr:sp>
      <xdr:nvSpPr>
        <xdr:cNvPr id="173" name="Line 174"/>
        <xdr:cNvSpPr>
          <a:spLocks/>
        </xdr:cNvSpPr>
      </xdr:nvSpPr>
      <xdr:spPr>
        <a:xfrm flipH="1" flipV="1">
          <a:off x="1295400" y="260699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161</xdr:row>
      <xdr:rowOff>0</xdr:rowOff>
    </xdr:from>
    <xdr:to>
      <xdr:col>3</xdr:col>
      <xdr:colOff>495300</xdr:colOff>
      <xdr:row>161</xdr:row>
      <xdr:rowOff>0</xdr:rowOff>
    </xdr:to>
    <xdr:sp>
      <xdr:nvSpPr>
        <xdr:cNvPr id="174" name="Line 175"/>
        <xdr:cNvSpPr>
          <a:spLocks/>
        </xdr:cNvSpPr>
      </xdr:nvSpPr>
      <xdr:spPr>
        <a:xfrm flipH="1" flipV="1">
          <a:off x="1295400" y="260699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161</xdr:row>
      <xdr:rowOff>0</xdr:rowOff>
    </xdr:from>
    <xdr:to>
      <xdr:col>3</xdr:col>
      <xdr:colOff>495300</xdr:colOff>
      <xdr:row>161</xdr:row>
      <xdr:rowOff>0</xdr:rowOff>
    </xdr:to>
    <xdr:sp>
      <xdr:nvSpPr>
        <xdr:cNvPr id="175" name="Line 176"/>
        <xdr:cNvSpPr>
          <a:spLocks/>
        </xdr:cNvSpPr>
      </xdr:nvSpPr>
      <xdr:spPr>
        <a:xfrm flipH="1" flipV="1">
          <a:off x="1295400" y="260699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163</xdr:row>
      <xdr:rowOff>0</xdr:rowOff>
    </xdr:from>
    <xdr:to>
      <xdr:col>3</xdr:col>
      <xdr:colOff>495300</xdr:colOff>
      <xdr:row>163</xdr:row>
      <xdr:rowOff>0</xdr:rowOff>
    </xdr:to>
    <xdr:sp>
      <xdr:nvSpPr>
        <xdr:cNvPr id="176" name="Line 177"/>
        <xdr:cNvSpPr>
          <a:spLocks/>
        </xdr:cNvSpPr>
      </xdr:nvSpPr>
      <xdr:spPr>
        <a:xfrm flipH="1" flipV="1">
          <a:off x="1295400" y="263937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167</xdr:row>
      <xdr:rowOff>0</xdr:rowOff>
    </xdr:from>
    <xdr:to>
      <xdr:col>3</xdr:col>
      <xdr:colOff>495300</xdr:colOff>
      <xdr:row>167</xdr:row>
      <xdr:rowOff>0</xdr:rowOff>
    </xdr:to>
    <xdr:sp>
      <xdr:nvSpPr>
        <xdr:cNvPr id="177" name="Line 178"/>
        <xdr:cNvSpPr>
          <a:spLocks/>
        </xdr:cNvSpPr>
      </xdr:nvSpPr>
      <xdr:spPr>
        <a:xfrm flipH="1" flipV="1">
          <a:off x="1295400" y="270414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3829050</xdr:colOff>
      <xdr:row>170</xdr:row>
      <xdr:rowOff>0</xdr:rowOff>
    </xdr:from>
    <xdr:to>
      <xdr:col>7</xdr:col>
      <xdr:colOff>0</xdr:colOff>
      <xdr:row>170</xdr:row>
      <xdr:rowOff>9525</xdr:rowOff>
    </xdr:to>
    <xdr:sp>
      <xdr:nvSpPr>
        <xdr:cNvPr id="178" name="Line 179"/>
        <xdr:cNvSpPr>
          <a:spLocks/>
        </xdr:cNvSpPr>
      </xdr:nvSpPr>
      <xdr:spPr>
        <a:xfrm flipV="1">
          <a:off x="5124450" y="27527250"/>
          <a:ext cx="256222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11</xdr:row>
      <xdr:rowOff>0</xdr:rowOff>
    </xdr:from>
    <xdr:to>
      <xdr:col>3</xdr:col>
      <xdr:colOff>495300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181100" y="24098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12</xdr:row>
      <xdr:rowOff>0</xdr:rowOff>
    </xdr:from>
    <xdr:to>
      <xdr:col>3</xdr:col>
      <xdr:colOff>495300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181100" y="25717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13</xdr:row>
      <xdr:rowOff>0</xdr:rowOff>
    </xdr:from>
    <xdr:to>
      <xdr:col>3</xdr:col>
      <xdr:colOff>495300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181100" y="27336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14</xdr:row>
      <xdr:rowOff>0</xdr:rowOff>
    </xdr:from>
    <xdr:to>
      <xdr:col>3</xdr:col>
      <xdr:colOff>495300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1181100" y="28956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15</xdr:row>
      <xdr:rowOff>0</xdr:rowOff>
    </xdr:from>
    <xdr:to>
      <xdr:col>3</xdr:col>
      <xdr:colOff>495300</xdr:colOff>
      <xdr:row>15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1181100" y="30575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16</xdr:row>
      <xdr:rowOff>0</xdr:rowOff>
    </xdr:from>
    <xdr:to>
      <xdr:col>3</xdr:col>
      <xdr:colOff>495300</xdr:colOff>
      <xdr:row>16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1181100" y="32194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17</xdr:row>
      <xdr:rowOff>0</xdr:rowOff>
    </xdr:from>
    <xdr:to>
      <xdr:col>3</xdr:col>
      <xdr:colOff>495300</xdr:colOff>
      <xdr:row>17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1181100" y="33813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18</xdr:row>
      <xdr:rowOff>0</xdr:rowOff>
    </xdr:from>
    <xdr:to>
      <xdr:col>3</xdr:col>
      <xdr:colOff>495300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1181100" y="35433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19</xdr:row>
      <xdr:rowOff>0</xdr:rowOff>
    </xdr:from>
    <xdr:to>
      <xdr:col>3</xdr:col>
      <xdr:colOff>495300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1181100" y="37052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20</xdr:row>
      <xdr:rowOff>0</xdr:rowOff>
    </xdr:from>
    <xdr:to>
      <xdr:col>3</xdr:col>
      <xdr:colOff>495300</xdr:colOff>
      <xdr:row>20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1181100" y="38671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25</xdr:row>
      <xdr:rowOff>0</xdr:rowOff>
    </xdr:from>
    <xdr:to>
      <xdr:col>3</xdr:col>
      <xdr:colOff>495300</xdr:colOff>
      <xdr:row>25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1181100" y="46767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314325</xdr:colOff>
      <xdr:row>25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0" y="4676775"/>
          <a:ext cx="1162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14</xdr:row>
      <xdr:rowOff>0</xdr:rowOff>
    </xdr:from>
    <xdr:to>
      <xdr:col>3</xdr:col>
      <xdr:colOff>495300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181100" y="22669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18</xdr:row>
      <xdr:rowOff>0</xdr:rowOff>
    </xdr:from>
    <xdr:to>
      <xdr:col>3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181100" y="29146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23</xdr:row>
      <xdr:rowOff>0</xdr:rowOff>
    </xdr:from>
    <xdr:to>
      <xdr:col>3</xdr:col>
      <xdr:colOff>495300</xdr:colOff>
      <xdr:row>23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181100" y="37242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2638425</xdr:colOff>
      <xdr:row>25</xdr:row>
      <xdr:rowOff>0</xdr:rowOff>
    </xdr:from>
    <xdr:to>
      <xdr:col>6</xdr:col>
      <xdr:colOff>523875</xdr:colOff>
      <xdr:row>25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3819525" y="4048125"/>
          <a:ext cx="34099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314325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4048125"/>
          <a:ext cx="1162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4</xdr:row>
      <xdr:rowOff>0</xdr:rowOff>
    </xdr:from>
    <xdr:to>
      <xdr:col>2</xdr:col>
      <xdr:colOff>333375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714375" y="647700"/>
          <a:ext cx="466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</xdr:row>
      <xdr:rowOff>0</xdr:rowOff>
    </xdr:from>
    <xdr:to>
      <xdr:col>3</xdr:col>
      <xdr:colOff>495300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1181100" y="4857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14</xdr:row>
      <xdr:rowOff>0</xdr:rowOff>
    </xdr:from>
    <xdr:to>
      <xdr:col>3</xdr:col>
      <xdr:colOff>495300</xdr:colOff>
      <xdr:row>14</xdr:row>
      <xdr:rowOff>0</xdr:rowOff>
    </xdr:to>
    <xdr:sp>
      <xdr:nvSpPr>
        <xdr:cNvPr id="8" name="Line 11"/>
        <xdr:cNvSpPr>
          <a:spLocks/>
        </xdr:cNvSpPr>
      </xdr:nvSpPr>
      <xdr:spPr>
        <a:xfrm flipH="1" flipV="1">
          <a:off x="1181100" y="22669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18</xdr:row>
      <xdr:rowOff>0</xdr:rowOff>
    </xdr:from>
    <xdr:to>
      <xdr:col>3</xdr:col>
      <xdr:colOff>495300</xdr:colOff>
      <xdr:row>18</xdr:row>
      <xdr:rowOff>0</xdr:rowOff>
    </xdr:to>
    <xdr:sp>
      <xdr:nvSpPr>
        <xdr:cNvPr id="9" name="Line 12"/>
        <xdr:cNvSpPr>
          <a:spLocks/>
        </xdr:cNvSpPr>
      </xdr:nvSpPr>
      <xdr:spPr>
        <a:xfrm flipH="1" flipV="1">
          <a:off x="1181100" y="29146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23</xdr:row>
      <xdr:rowOff>0</xdr:rowOff>
    </xdr:from>
    <xdr:to>
      <xdr:col>3</xdr:col>
      <xdr:colOff>495300</xdr:colOff>
      <xdr:row>23</xdr:row>
      <xdr:rowOff>0</xdr:rowOff>
    </xdr:to>
    <xdr:sp>
      <xdr:nvSpPr>
        <xdr:cNvPr id="10" name="Line 13"/>
        <xdr:cNvSpPr>
          <a:spLocks/>
        </xdr:cNvSpPr>
      </xdr:nvSpPr>
      <xdr:spPr>
        <a:xfrm flipH="1" flipV="1">
          <a:off x="1181100" y="37242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24</xdr:row>
      <xdr:rowOff>0</xdr:rowOff>
    </xdr:from>
    <xdr:to>
      <xdr:col>3</xdr:col>
      <xdr:colOff>495300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276350" y="3886200"/>
          <a:ext cx="523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53</xdr:row>
      <xdr:rowOff>0</xdr:rowOff>
    </xdr:from>
    <xdr:to>
      <xdr:col>3</xdr:col>
      <xdr:colOff>495300</xdr:colOff>
      <xdr:row>53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1276350" y="8582025"/>
          <a:ext cx="523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2638425</xdr:colOff>
      <xdr:row>59</xdr:row>
      <xdr:rowOff>152400</xdr:rowOff>
    </xdr:from>
    <xdr:to>
      <xdr:col>7</xdr:col>
      <xdr:colOff>0</xdr:colOff>
      <xdr:row>60</xdr:row>
      <xdr:rowOff>0</xdr:rowOff>
    </xdr:to>
    <xdr:sp>
      <xdr:nvSpPr>
        <xdr:cNvPr id="3" name="Line 6"/>
        <xdr:cNvSpPr>
          <a:spLocks/>
        </xdr:cNvSpPr>
      </xdr:nvSpPr>
      <xdr:spPr>
        <a:xfrm flipH="1">
          <a:off x="3943350" y="9705975"/>
          <a:ext cx="4162425" cy="9525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2</xdr:col>
      <xdr:colOff>314325</xdr:colOff>
      <xdr:row>60</xdr:row>
      <xdr:rowOff>0</xdr:rowOff>
    </xdr:to>
    <xdr:sp>
      <xdr:nvSpPr>
        <xdr:cNvPr id="4" name="Line 7"/>
        <xdr:cNvSpPr>
          <a:spLocks/>
        </xdr:cNvSpPr>
      </xdr:nvSpPr>
      <xdr:spPr>
        <a:xfrm flipH="1" flipV="1">
          <a:off x="0" y="9715500"/>
          <a:ext cx="1247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25</xdr:row>
      <xdr:rowOff>0</xdr:rowOff>
    </xdr:from>
    <xdr:to>
      <xdr:col>3</xdr:col>
      <xdr:colOff>495300</xdr:colOff>
      <xdr:row>25</xdr:row>
      <xdr:rowOff>0</xdr:rowOff>
    </xdr:to>
    <xdr:sp>
      <xdr:nvSpPr>
        <xdr:cNvPr id="5" name="Line 8"/>
        <xdr:cNvSpPr>
          <a:spLocks/>
        </xdr:cNvSpPr>
      </xdr:nvSpPr>
      <xdr:spPr>
        <a:xfrm flipH="1" flipV="1">
          <a:off x="1276350" y="4048125"/>
          <a:ext cx="523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24</xdr:row>
      <xdr:rowOff>0</xdr:rowOff>
    </xdr:from>
    <xdr:to>
      <xdr:col>3</xdr:col>
      <xdr:colOff>495300</xdr:colOff>
      <xdr:row>24</xdr:row>
      <xdr:rowOff>0</xdr:rowOff>
    </xdr:to>
    <xdr:sp>
      <xdr:nvSpPr>
        <xdr:cNvPr id="6" name="Line 9"/>
        <xdr:cNvSpPr>
          <a:spLocks/>
        </xdr:cNvSpPr>
      </xdr:nvSpPr>
      <xdr:spPr>
        <a:xfrm flipH="1" flipV="1">
          <a:off x="1276350" y="3886200"/>
          <a:ext cx="523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27</xdr:row>
      <xdr:rowOff>133350</xdr:rowOff>
    </xdr:from>
    <xdr:to>
      <xdr:col>3</xdr:col>
      <xdr:colOff>495300</xdr:colOff>
      <xdr:row>27</xdr:row>
      <xdr:rowOff>133350</xdr:rowOff>
    </xdr:to>
    <xdr:sp>
      <xdr:nvSpPr>
        <xdr:cNvPr id="7" name="Line 10"/>
        <xdr:cNvSpPr>
          <a:spLocks/>
        </xdr:cNvSpPr>
      </xdr:nvSpPr>
      <xdr:spPr>
        <a:xfrm flipH="1" flipV="1">
          <a:off x="1276350" y="4505325"/>
          <a:ext cx="523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27</xdr:row>
      <xdr:rowOff>133350</xdr:rowOff>
    </xdr:from>
    <xdr:to>
      <xdr:col>3</xdr:col>
      <xdr:colOff>495300</xdr:colOff>
      <xdr:row>27</xdr:row>
      <xdr:rowOff>133350</xdr:rowOff>
    </xdr:to>
    <xdr:sp>
      <xdr:nvSpPr>
        <xdr:cNvPr id="8" name="Line 11"/>
        <xdr:cNvSpPr>
          <a:spLocks/>
        </xdr:cNvSpPr>
      </xdr:nvSpPr>
      <xdr:spPr>
        <a:xfrm flipH="1" flipV="1">
          <a:off x="1276350" y="4505325"/>
          <a:ext cx="523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47</xdr:row>
      <xdr:rowOff>133350</xdr:rowOff>
    </xdr:from>
    <xdr:to>
      <xdr:col>3</xdr:col>
      <xdr:colOff>495300</xdr:colOff>
      <xdr:row>47</xdr:row>
      <xdr:rowOff>133350</xdr:rowOff>
    </xdr:to>
    <xdr:sp>
      <xdr:nvSpPr>
        <xdr:cNvPr id="9" name="Line 12"/>
        <xdr:cNvSpPr>
          <a:spLocks/>
        </xdr:cNvSpPr>
      </xdr:nvSpPr>
      <xdr:spPr>
        <a:xfrm flipH="1" flipV="1">
          <a:off x="1276350" y="7743825"/>
          <a:ext cx="523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53</xdr:row>
      <xdr:rowOff>0</xdr:rowOff>
    </xdr:from>
    <xdr:to>
      <xdr:col>3</xdr:col>
      <xdr:colOff>495300</xdr:colOff>
      <xdr:row>53</xdr:row>
      <xdr:rowOff>0</xdr:rowOff>
    </xdr:to>
    <xdr:sp>
      <xdr:nvSpPr>
        <xdr:cNvPr id="10" name="Line 13"/>
        <xdr:cNvSpPr>
          <a:spLocks/>
        </xdr:cNvSpPr>
      </xdr:nvSpPr>
      <xdr:spPr>
        <a:xfrm flipH="1" flipV="1">
          <a:off x="1276350" y="8582025"/>
          <a:ext cx="523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57</xdr:row>
      <xdr:rowOff>133350</xdr:rowOff>
    </xdr:from>
    <xdr:to>
      <xdr:col>3</xdr:col>
      <xdr:colOff>495300</xdr:colOff>
      <xdr:row>57</xdr:row>
      <xdr:rowOff>133350</xdr:rowOff>
    </xdr:to>
    <xdr:sp>
      <xdr:nvSpPr>
        <xdr:cNvPr id="11" name="Line 14"/>
        <xdr:cNvSpPr>
          <a:spLocks/>
        </xdr:cNvSpPr>
      </xdr:nvSpPr>
      <xdr:spPr>
        <a:xfrm flipH="1" flipV="1">
          <a:off x="1276350" y="9363075"/>
          <a:ext cx="523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35</xdr:row>
      <xdr:rowOff>133350</xdr:rowOff>
    </xdr:from>
    <xdr:to>
      <xdr:col>3</xdr:col>
      <xdr:colOff>495300</xdr:colOff>
      <xdr:row>35</xdr:row>
      <xdr:rowOff>133350</xdr:rowOff>
    </xdr:to>
    <xdr:sp>
      <xdr:nvSpPr>
        <xdr:cNvPr id="12" name="Line 15"/>
        <xdr:cNvSpPr>
          <a:spLocks/>
        </xdr:cNvSpPr>
      </xdr:nvSpPr>
      <xdr:spPr>
        <a:xfrm flipH="1" flipV="1">
          <a:off x="1276350" y="5800725"/>
          <a:ext cx="523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42</xdr:row>
      <xdr:rowOff>133350</xdr:rowOff>
    </xdr:from>
    <xdr:to>
      <xdr:col>3</xdr:col>
      <xdr:colOff>495300</xdr:colOff>
      <xdr:row>42</xdr:row>
      <xdr:rowOff>133350</xdr:rowOff>
    </xdr:to>
    <xdr:sp>
      <xdr:nvSpPr>
        <xdr:cNvPr id="13" name="Line 17"/>
        <xdr:cNvSpPr>
          <a:spLocks/>
        </xdr:cNvSpPr>
      </xdr:nvSpPr>
      <xdr:spPr>
        <a:xfrm flipH="1" flipV="1">
          <a:off x="1276350" y="6934200"/>
          <a:ext cx="523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B17" sqref="B17"/>
    </sheetView>
  </sheetViews>
  <sheetFormatPr defaultColWidth="9.140625" defaultRowHeight="12.75"/>
  <cols>
    <col min="1" max="1" width="56.140625" style="125" customWidth="1"/>
    <col min="2" max="2" width="26.421875" style="81" customWidth="1"/>
    <col min="3" max="16384" width="9.140625" style="1" customWidth="1"/>
  </cols>
  <sheetData>
    <row r="1" spans="1:2" ht="12.75" customHeight="1">
      <c r="A1" s="232" t="s">
        <v>0</v>
      </c>
      <c r="B1" s="233" t="s">
        <v>32</v>
      </c>
    </row>
    <row r="2" spans="1:2" ht="12.75">
      <c r="A2" s="232"/>
      <c r="B2" s="233"/>
    </row>
    <row r="3" spans="1:2" ht="12.75">
      <c r="A3" s="232"/>
      <c r="B3" s="233"/>
    </row>
    <row r="4" spans="1:2" ht="21.75" customHeight="1">
      <c r="A4" s="120" t="s">
        <v>1</v>
      </c>
      <c r="B4" s="69">
        <f>SUM(B5,B12,B16,B20,B21)</f>
        <v>3970775.3400000003</v>
      </c>
    </row>
    <row r="5" spans="1:2" s="71" customFormat="1" ht="21.75" customHeight="1">
      <c r="A5" s="121" t="s">
        <v>2</v>
      </c>
      <c r="B5" s="70">
        <f>SUM(B6:B11)</f>
        <v>1964835.6099999999</v>
      </c>
    </row>
    <row r="6" spans="1:2" s="73" customFormat="1" ht="12.75">
      <c r="A6" s="77" t="s">
        <v>3</v>
      </c>
      <c r="B6" s="72">
        <f>SUM('Zał.3'!F75,'Zał.3'!F86)</f>
        <v>1473686.55</v>
      </c>
    </row>
    <row r="7" spans="1:2" ht="12.75">
      <c r="A7" s="77" t="s">
        <v>4</v>
      </c>
      <c r="B7" s="72">
        <f>SUM('Zał.3'!F76:F77,'Zał.3'!F87:F88)</f>
        <v>346470.42</v>
      </c>
    </row>
    <row r="8" spans="1:2" ht="12.75">
      <c r="A8" s="77" t="s">
        <v>5</v>
      </c>
      <c r="B8" s="72">
        <f>SUM('Zał.3'!F78,'Zał.3'!F89)</f>
        <v>69914.7</v>
      </c>
    </row>
    <row r="9" spans="1:2" ht="12.75">
      <c r="A9" s="77" t="s">
        <v>6</v>
      </c>
      <c r="B9" s="72">
        <f>SUM('Zał.3'!F92)</f>
        <v>34181</v>
      </c>
    </row>
    <row r="10" spans="1:6" ht="12.75">
      <c r="A10" s="77" t="s">
        <v>7</v>
      </c>
      <c r="B10" s="72">
        <f>SUM('Zał.3'!F91)</f>
        <v>600</v>
      </c>
      <c r="F10" s="1" t="s">
        <v>8</v>
      </c>
    </row>
    <row r="11" spans="1:2" ht="12.75">
      <c r="A11" s="77" t="s">
        <v>9</v>
      </c>
      <c r="B11" s="72">
        <f>SUM('Zał.3'!F98)</f>
        <v>39982.94</v>
      </c>
    </row>
    <row r="12" spans="1:2" ht="21.75" customHeight="1">
      <c r="A12" s="121" t="s">
        <v>10</v>
      </c>
      <c r="B12" s="70">
        <f>SUM(B13:B15)</f>
        <v>153868.47</v>
      </c>
    </row>
    <row r="13" spans="1:2" s="73" customFormat="1" ht="12.75">
      <c r="A13" s="77" t="s">
        <v>11</v>
      </c>
      <c r="B13" s="72">
        <f>SUM('Zał.3'!F79,'Zał.3'!F93)</f>
        <v>137854.3</v>
      </c>
    </row>
    <row r="14" spans="1:2" ht="12.75">
      <c r="A14" s="77" t="s">
        <v>12</v>
      </c>
      <c r="B14" s="72">
        <f>SUM('Zał.3'!F69)</f>
        <v>5135.17</v>
      </c>
    </row>
    <row r="15" spans="1:2" ht="12.75">
      <c r="A15" s="77" t="s">
        <v>13</v>
      </c>
      <c r="B15" s="72">
        <f>SUM('Zał.3'!F90)</f>
        <v>10879</v>
      </c>
    </row>
    <row r="16" spans="1:2" ht="21.75" customHeight="1">
      <c r="A16" s="121" t="s">
        <v>14</v>
      </c>
      <c r="B16" s="70">
        <f>SUM(B17,B18,B19)</f>
        <v>1232011.03</v>
      </c>
    </row>
    <row r="17" spans="1:2" s="73" customFormat="1" ht="12.75">
      <c r="A17" s="77" t="s">
        <v>31</v>
      </c>
      <c r="B17" s="72">
        <f>SUM('Zał.3'!F30)</f>
        <v>685391.5</v>
      </c>
    </row>
    <row r="18" spans="1:2" ht="12.75">
      <c r="A18" s="77" t="s">
        <v>15</v>
      </c>
      <c r="B18" s="72">
        <f>SUM('Zał.3'!F27)</f>
        <v>499662.05</v>
      </c>
    </row>
    <row r="19" spans="1:2" ht="12.75">
      <c r="A19" s="77" t="s">
        <v>16</v>
      </c>
      <c r="B19" s="72">
        <f>SUM('Zał.3'!F23)</f>
        <v>46957.48</v>
      </c>
    </row>
    <row r="20" spans="1:2" ht="21.75" customHeight="1">
      <c r="A20" s="121" t="s">
        <v>17</v>
      </c>
      <c r="B20" s="74">
        <f>SUM('Zał.3'!F135)</f>
        <v>106399.39</v>
      </c>
    </row>
    <row r="21" spans="1:2" s="73" customFormat="1" ht="21.75" customHeight="1">
      <c r="A21" s="121" t="s">
        <v>18</v>
      </c>
      <c r="B21" s="75">
        <v>513660.84</v>
      </c>
    </row>
    <row r="22" spans="1:2" s="73" customFormat="1" ht="21.75" customHeight="1">
      <c r="A22" s="120" t="s">
        <v>19</v>
      </c>
      <c r="B22" s="76">
        <f>SUM(B23,B26)</f>
        <v>10322856.09</v>
      </c>
    </row>
    <row r="23" spans="1:2" ht="21.75" customHeight="1">
      <c r="A23" s="121" t="s">
        <v>20</v>
      </c>
      <c r="B23" s="72">
        <f>SUM(B24:B25)</f>
        <v>1790420.24</v>
      </c>
    </row>
    <row r="24" spans="1:2" s="73" customFormat="1" ht="38.25">
      <c r="A24" s="77" t="s">
        <v>21</v>
      </c>
      <c r="B24" s="72">
        <f>SUM('Zał.3'!F105)</f>
        <v>65515.24</v>
      </c>
    </row>
    <row r="25" spans="1:2" ht="25.5">
      <c r="A25" s="77" t="s">
        <v>22</v>
      </c>
      <c r="B25" s="78">
        <f>SUM('Zał.3'!F104)</f>
        <v>1724905</v>
      </c>
    </row>
    <row r="26" spans="1:2" ht="21.75" customHeight="1">
      <c r="A26" s="121" t="s">
        <v>23</v>
      </c>
      <c r="B26" s="74">
        <f>SUM(B27,B28,B35)</f>
        <v>8532435.85</v>
      </c>
    </row>
    <row r="27" spans="1:2" s="73" customFormat="1" ht="12.75">
      <c r="A27" s="77" t="s">
        <v>24</v>
      </c>
      <c r="B27" s="79">
        <f>SUM('Zał.3'!F108,'Zał.3'!F110,'Zał.3'!F116)</f>
        <v>5372960</v>
      </c>
    </row>
    <row r="28" spans="1:2" ht="12.75">
      <c r="A28" s="77" t="s">
        <v>25</v>
      </c>
      <c r="B28" s="72">
        <f>SUM(B29,B32)</f>
        <v>2304269.7099999995</v>
      </c>
    </row>
    <row r="29" spans="1:2" ht="12.75">
      <c r="A29" s="122" t="s">
        <v>26</v>
      </c>
      <c r="B29" s="80">
        <f>SUM(B30,B32)</f>
        <v>2234707.3899999997</v>
      </c>
    </row>
    <row r="30" spans="1:2" ht="12.75">
      <c r="A30" s="122" t="s">
        <v>27</v>
      </c>
      <c r="B30" s="80">
        <f>SUM('Zał.4'!F43)</f>
        <v>2165145.07</v>
      </c>
    </row>
    <row r="31" spans="1:2" ht="12.75">
      <c r="A31" s="122" t="s">
        <v>28</v>
      </c>
      <c r="B31" s="80">
        <v>0</v>
      </c>
    </row>
    <row r="32" spans="1:2" ht="12.75">
      <c r="A32" s="122" t="s">
        <v>29</v>
      </c>
      <c r="B32" s="80">
        <f>SUM(B33,B34)</f>
        <v>69562.32</v>
      </c>
    </row>
    <row r="33" spans="1:2" ht="12.75">
      <c r="A33" s="122" t="s">
        <v>27</v>
      </c>
      <c r="B33" s="80">
        <v>0</v>
      </c>
    </row>
    <row r="34" spans="1:2" ht="12.75">
      <c r="A34" s="122" t="s">
        <v>28</v>
      </c>
      <c r="B34" s="80">
        <f>SUM('Zał.3'!F16)</f>
        <v>69562.32</v>
      </c>
    </row>
    <row r="35" spans="1:2" ht="12.75">
      <c r="A35" s="77" t="s">
        <v>30</v>
      </c>
      <c r="B35" s="72">
        <f>SUM(B36,B39)</f>
        <v>855206.1399999999</v>
      </c>
    </row>
    <row r="36" spans="1:2" ht="12.75">
      <c r="A36" s="122" t="s">
        <v>26</v>
      </c>
      <c r="B36" s="80">
        <f>SUM(B37:B38)</f>
        <v>641288.08</v>
      </c>
    </row>
    <row r="37" spans="1:2" ht="12.75">
      <c r="A37" s="122" t="s">
        <v>27</v>
      </c>
      <c r="B37" s="80">
        <f>SUM('Zał.3'!F121,'Zał.3'!F131,'Zał.3'!F158,'Zał.3'!F163,'Zał.3'!F168,'Zał.3'!F172)</f>
        <v>637798</v>
      </c>
    </row>
    <row r="38" spans="1:2" ht="12.75">
      <c r="A38" s="122" t="s">
        <v>28</v>
      </c>
      <c r="B38" s="80">
        <f>SUM('Zał.3'!F186)</f>
        <v>3490.08</v>
      </c>
    </row>
    <row r="39" spans="1:2" ht="12.75">
      <c r="A39" s="122" t="s">
        <v>29</v>
      </c>
      <c r="B39" s="80">
        <f>SUM(B40:B41)</f>
        <v>213918.06</v>
      </c>
    </row>
    <row r="40" spans="1:2" ht="12.75">
      <c r="A40" s="122" t="s">
        <v>27</v>
      </c>
      <c r="B40" s="80">
        <v>0</v>
      </c>
    </row>
    <row r="41" spans="1:2" ht="12.75">
      <c r="A41" s="122" t="s">
        <v>28</v>
      </c>
      <c r="B41" s="80">
        <f>SUM('Zał.3'!F13,'Zał.3'!F182)</f>
        <v>213918.06</v>
      </c>
    </row>
    <row r="42" ht="2.25" customHeight="1" thickBot="1">
      <c r="A42" s="123"/>
    </row>
    <row r="43" spans="1:2" s="71" customFormat="1" ht="18" customHeight="1">
      <c r="A43" s="124" t="s">
        <v>180</v>
      </c>
      <c r="B43" s="82">
        <f>SUM(B22,B4)</f>
        <v>14293631.43</v>
      </c>
    </row>
  </sheetData>
  <mergeCells count="2">
    <mergeCell ref="A1:A3"/>
    <mergeCell ref="B1:B3"/>
  </mergeCells>
  <printOptions/>
  <pageMargins left="0.78" right="0.46" top="1.47" bottom="0.984251968503937" header="0.73" footer="0.5118110236220472"/>
  <pageSetup firstPageNumber="1" useFirstPageNumber="1" horizontalDpi="600" verticalDpi="600" orientation="portrait" paperSize="9" r:id="rId1"/>
  <headerFooter alignWithMargins="0">
    <oddHeader xml:space="preserve">&amp;L&amp;"Arial,Pogrubiony"BUDŻET GMINY PACZKÓW
Informacja o przebiegu wykonania budżetu za I półrocze 2007r.&amp;R&amp;8Zał. nr 1
Wykonanie dochodów wg
ważniejszych źródeł </oddHeader>
    <oddFooter>&amp;C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61"/>
  <sheetViews>
    <sheetView showGridLines="0" workbookViewId="0" topLeftCell="A31">
      <selection activeCell="F35" sqref="F35"/>
    </sheetView>
  </sheetViews>
  <sheetFormatPr defaultColWidth="9.140625" defaultRowHeight="12.75"/>
  <cols>
    <col min="1" max="1" width="6.00390625" style="31" bestFit="1" customWidth="1"/>
    <col min="2" max="2" width="8.00390625" style="31" bestFit="1" customWidth="1"/>
    <col min="3" max="3" width="5.57421875" style="31" bestFit="1" customWidth="1"/>
    <col min="4" max="4" width="66.140625" style="5" bestFit="1" customWidth="1"/>
    <col min="5" max="5" width="14.8515625" style="5" customWidth="1"/>
    <col min="6" max="6" width="13.00390625" style="91" customWidth="1"/>
    <col min="7" max="16384" width="8.00390625" style="5" customWidth="1"/>
  </cols>
  <sheetData>
    <row r="1" spans="1:7" ht="12.75">
      <c r="A1" s="10" t="s">
        <v>33</v>
      </c>
      <c r="B1" s="10" t="s">
        <v>266</v>
      </c>
      <c r="C1" s="10" t="s">
        <v>265</v>
      </c>
      <c r="D1" s="10" t="s">
        <v>35</v>
      </c>
      <c r="E1" s="11" t="s">
        <v>220</v>
      </c>
      <c r="F1" s="93" t="s">
        <v>377</v>
      </c>
      <c r="G1" s="92" t="s">
        <v>376</v>
      </c>
    </row>
    <row r="2" spans="1:7" ht="12.75">
      <c r="A2" s="17">
        <v>754</v>
      </c>
      <c r="B2" s="6"/>
      <c r="C2" s="6"/>
      <c r="D2" s="13" t="s">
        <v>50</v>
      </c>
      <c r="E2" s="26">
        <f>SUM(E3)</f>
        <v>10000</v>
      </c>
      <c r="F2" s="85">
        <f>SUM(F3)</f>
        <v>0</v>
      </c>
      <c r="G2" s="92">
        <f aca="true" t="shared" si="0" ref="G2:G9">F2/E2</f>
        <v>0</v>
      </c>
    </row>
    <row r="3" spans="1:7" ht="12.75">
      <c r="A3" s="6"/>
      <c r="B3" s="19">
        <v>75411</v>
      </c>
      <c r="C3" s="6"/>
      <c r="D3" s="15" t="s">
        <v>402</v>
      </c>
      <c r="E3" s="22">
        <f>SUM(E4)</f>
        <v>10000</v>
      </c>
      <c r="F3" s="86">
        <f>SUM(F4)</f>
        <v>0</v>
      </c>
      <c r="G3" s="126">
        <f t="shared" si="0"/>
        <v>0</v>
      </c>
    </row>
    <row r="4" spans="1:7" ht="12.75">
      <c r="A4" s="6"/>
      <c r="B4" s="6"/>
      <c r="C4" s="30">
        <v>6620</v>
      </c>
      <c r="D4" s="15" t="s">
        <v>403</v>
      </c>
      <c r="E4" s="22">
        <v>10000</v>
      </c>
      <c r="F4" s="90">
        <v>0</v>
      </c>
      <c r="G4" s="126">
        <f t="shared" si="0"/>
        <v>0</v>
      </c>
    </row>
    <row r="5" spans="1:7" ht="12.75">
      <c r="A5" s="6"/>
      <c r="B5" s="6"/>
      <c r="C5" s="6"/>
      <c r="D5" s="15" t="s">
        <v>404</v>
      </c>
      <c r="E5" s="7"/>
      <c r="F5" s="90"/>
      <c r="G5" s="126"/>
    </row>
    <row r="6" spans="1:7" ht="12.75">
      <c r="A6" s="6"/>
      <c r="B6" s="6"/>
      <c r="C6" s="6"/>
      <c r="D6" s="15" t="s">
        <v>337</v>
      </c>
      <c r="E6" s="7"/>
      <c r="F6" s="90"/>
      <c r="G6" s="126"/>
    </row>
    <row r="7" spans="1:7" ht="12.75">
      <c r="A7" s="6"/>
      <c r="B7" s="6"/>
      <c r="C7" s="6"/>
      <c r="D7" s="15" t="s">
        <v>199</v>
      </c>
      <c r="E7" s="7"/>
      <c r="F7" s="90"/>
      <c r="G7" s="126"/>
    </row>
    <row r="8" spans="1:7" ht="12.75">
      <c r="A8" s="6"/>
      <c r="B8" s="6"/>
      <c r="C8" s="6"/>
      <c r="D8" s="15" t="s">
        <v>405</v>
      </c>
      <c r="E8" s="22">
        <v>10000</v>
      </c>
      <c r="F8" s="90">
        <v>0</v>
      </c>
      <c r="G8" s="126">
        <f t="shared" si="0"/>
        <v>0</v>
      </c>
    </row>
    <row r="9" spans="1:7" ht="12.75">
      <c r="A9" s="17">
        <v>851</v>
      </c>
      <c r="B9" s="6"/>
      <c r="C9" s="6"/>
      <c r="D9" s="13" t="s">
        <v>64</v>
      </c>
      <c r="E9" s="23">
        <f>SUM(E10)</f>
        <v>5000</v>
      </c>
      <c r="F9" s="85">
        <f>SUM(F10)</f>
        <v>1000</v>
      </c>
      <c r="G9" s="92">
        <f t="shared" si="0"/>
        <v>0.2</v>
      </c>
    </row>
    <row r="10" spans="1:7" ht="12.75">
      <c r="A10" s="6"/>
      <c r="B10" s="19">
        <v>85153</v>
      </c>
      <c r="C10" s="6"/>
      <c r="D10" s="15" t="s">
        <v>143</v>
      </c>
      <c r="E10" s="22">
        <f>SUM(E11)</f>
        <v>5000</v>
      </c>
      <c r="F10" s="86">
        <f>SUM(F11)</f>
        <v>1000</v>
      </c>
      <c r="G10" s="126">
        <f aca="true" t="shared" si="1" ref="G10:G17">F10/E10</f>
        <v>0.2</v>
      </c>
    </row>
    <row r="11" spans="1:7" ht="12.75">
      <c r="A11" s="6"/>
      <c r="B11" s="6"/>
      <c r="C11" s="30">
        <v>2820</v>
      </c>
      <c r="D11" s="15" t="s">
        <v>333</v>
      </c>
      <c r="E11" s="24">
        <v>5000</v>
      </c>
      <c r="F11" s="90">
        <v>1000</v>
      </c>
      <c r="G11" s="126">
        <f t="shared" si="1"/>
        <v>0.2</v>
      </c>
    </row>
    <row r="12" spans="1:7" ht="12.75">
      <c r="A12" s="6"/>
      <c r="B12" s="6"/>
      <c r="C12" s="30"/>
      <c r="D12" s="15" t="s">
        <v>334</v>
      </c>
      <c r="E12" s="24"/>
      <c r="F12" s="90"/>
      <c r="G12" s="126"/>
    </row>
    <row r="13" spans="1:7" ht="12.75">
      <c r="A13" s="6"/>
      <c r="B13" s="6"/>
      <c r="C13" s="30"/>
      <c r="D13" s="15" t="s">
        <v>199</v>
      </c>
      <c r="E13" s="24"/>
      <c r="F13" s="90"/>
      <c r="G13" s="126"/>
    </row>
    <row r="14" spans="1:7" ht="12.75">
      <c r="A14" s="6"/>
      <c r="B14" s="6"/>
      <c r="C14" s="30"/>
      <c r="D14" s="15" t="s">
        <v>442</v>
      </c>
      <c r="E14" s="24">
        <v>5000</v>
      </c>
      <c r="F14" s="90">
        <v>1000</v>
      </c>
      <c r="G14" s="126">
        <f>F14/E14</f>
        <v>0.2</v>
      </c>
    </row>
    <row r="15" spans="1:7" ht="12.75">
      <c r="A15" s="17">
        <v>852</v>
      </c>
      <c r="B15" s="6"/>
      <c r="C15" s="6"/>
      <c r="D15" s="13" t="s">
        <v>66</v>
      </c>
      <c r="E15" s="18">
        <f>SUM(E16)</f>
        <v>20000</v>
      </c>
      <c r="F15" s="85">
        <f>SUM(F16)</f>
        <v>0</v>
      </c>
      <c r="G15" s="92">
        <f t="shared" si="1"/>
        <v>0</v>
      </c>
    </row>
    <row r="16" spans="1:7" ht="12.75">
      <c r="A16" s="6"/>
      <c r="B16" s="19">
        <v>85228</v>
      </c>
      <c r="C16" s="6"/>
      <c r="D16" s="15" t="s">
        <v>70</v>
      </c>
      <c r="E16" s="22">
        <f>SUM(E17)</f>
        <v>20000</v>
      </c>
      <c r="F16" s="86">
        <f>SUM(F17)</f>
        <v>0</v>
      </c>
      <c r="G16" s="126">
        <f t="shared" si="1"/>
        <v>0</v>
      </c>
    </row>
    <row r="17" spans="1:7" ht="12.75">
      <c r="A17" s="6"/>
      <c r="B17" s="6"/>
      <c r="C17" s="30">
        <v>2830</v>
      </c>
      <c r="D17" s="15" t="s">
        <v>333</v>
      </c>
      <c r="E17" s="22">
        <v>20000</v>
      </c>
      <c r="F17" s="90">
        <v>0</v>
      </c>
      <c r="G17" s="126">
        <f t="shared" si="1"/>
        <v>0</v>
      </c>
    </row>
    <row r="18" spans="1:7" ht="12.75">
      <c r="A18" s="6"/>
      <c r="B18" s="6"/>
      <c r="C18" s="6"/>
      <c r="D18" s="15" t="s">
        <v>412</v>
      </c>
      <c r="E18" s="7"/>
      <c r="F18" s="90"/>
      <c r="G18" s="126"/>
    </row>
    <row r="19" spans="1:7" ht="12.75">
      <c r="A19" s="6"/>
      <c r="B19" s="6"/>
      <c r="C19" s="6"/>
      <c r="D19" s="15" t="s">
        <v>441</v>
      </c>
      <c r="E19" s="7"/>
      <c r="F19" s="90"/>
      <c r="G19" s="126"/>
    </row>
    <row r="20" spans="1:7" ht="12.75">
      <c r="A20" s="6"/>
      <c r="B20" s="6"/>
      <c r="C20" s="6"/>
      <c r="D20" s="15" t="s">
        <v>199</v>
      </c>
      <c r="E20" s="7"/>
      <c r="F20" s="90"/>
      <c r="G20" s="126"/>
    </row>
    <row r="21" spans="1:7" ht="12.75">
      <c r="A21" s="6"/>
      <c r="B21" s="6"/>
      <c r="C21" s="6"/>
      <c r="D21" s="15" t="s">
        <v>443</v>
      </c>
      <c r="E21" s="22">
        <v>20000</v>
      </c>
      <c r="F21" s="90">
        <v>0</v>
      </c>
      <c r="G21" s="126">
        <f>F21/E21</f>
        <v>0</v>
      </c>
    </row>
    <row r="22" spans="1:7" ht="12.75">
      <c r="A22" s="17">
        <v>900</v>
      </c>
      <c r="B22" s="6"/>
      <c r="C22" s="6"/>
      <c r="D22" s="13" t="s">
        <v>71</v>
      </c>
      <c r="E22" s="199">
        <f>SUM(E23)</f>
        <v>163585</v>
      </c>
      <c r="F22" s="201">
        <f>SUM(F23,F27)</f>
        <v>168136.9</v>
      </c>
      <c r="G22" s="92">
        <f aca="true" t="shared" si="2" ref="G22:G31">F22/E22</f>
        <v>1.0278259009077848</v>
      </c>
    </row>
    <row r="23" spans="1:7" ht="12.75">
      <c r="A23" s="6"/>
      <c r="B23" s="19">
        <v>90001</v>
      </c>
      <c r="C23" s="6"/>
      <c r="D23" s="15" t="s">
        <v>150</v>
      </c>
      <c r="E23" s="25">
        <f>SUM(E24,E27)</f>
        <v>163585</v>
      </c>
      <c r="F23" s="25">
        <f>SUM(F24,F27)</f>
        <v>89138.45</v>
      </c>
      <c r="G23" s="126">
        <f t="shared" si="2"/>
        <v>0.5449060121649295</v>
      </c>
    </row>
    <row r="24" spans="1:7" ht="12.75">
      <c r="A24" s="6"/>
      <c r="B24" s="6"/>
      <c r="C24" s="30">
        <v>2650</v>
      </c>
      <c r="D24" s="15" t="s">
        <v>151</v>
      </c>
      <c r="E24" s="22">
        <v>10140</v>
      </c>
      <c r="F24" s="90">
        <v>10140</v>
      </c>
      <c r="G24" s="126">
        <f t="shared" si="2"/>
        <v>1</v>
      </c>
    </row>
    <row r="25" spans="1:7" ht="12.75">
      <c r="A25" s="6"/>
      <c r="B25" s="6"/>
      <c r="C25" s="6"/>
      <c r="D25" s="15" t="s">
        <v>199</v>
      </c>
      <c r="E25" s="7"/>
      <c r="F25" s="90"/>
      <c r="G25" s="126"/>
    </row>
    <row r="26" spans="1:7" ht="12.75">
      <c r="A26" s="6"/>
      <c r="B26" s="6"/>
      <c r="C26" s="6"/>
      <c r="D26" s="15" t="s">
        <v>340</v>
      </c>
      <c r="E26" s="22">
        <v>10140</v>
      </c>
      <c r="F26" s="90">
        <v>10140</v>
      </c>
      <c r="G26" s="126">
        <f t="shared" si="2"/>
        <v>1</v>
      </c>
    </row>
    <row r="27" spans="1:7" ht="12.75">
      <c r="A27" s="6"/>
      <c r="B27" s="6"/>
      <c r="C27" s="30">
        <v>6210</v>
      </c>
      <c r="D27" s="15" t="s">
        <v>342</v>
      </c>
      <c r="E27" s="25">
        <v>153445</v>
      </c>
      <c r="F27" s="90">
        <v>78998.45</v>
      </c>
      <c r="G27" s="126">
        <f t="shared" si="2"/>
        <v>0.5148323503535469</v>
      </c>
    </row>
    <row r="28" spans="1:7" ht="12.75">
      <c r="A28" s="6"/>
      <c r="B28" s="6"/>
      <c r="C28" s="6"/>
      <c r="D28" s="15" t="s">
        <v>343</v>
      </c>
      <c r="E28" s="7"/>
      <c r="F28" s="90"/>
      <c r="G28" s="126"/>
    </row>
    <row r="29" spans="1:7" ht="12.75">
      <c r="A29" s="6"/>
      <c r="B29" s="6"/>
      <c r="C29" s="6"/>
      <c r="D29" s="15" t="s">
        <v>199</v>
      </c>
      <c r="E29" s="7"/>
      <c r="F29" s="90"/>
      <c r="G29" s="126"/>
    </row>
    <row r="30" spans="1:7" ht="12.75">
      <c r="A30" s="6"/>
      <c r="B30" s="6"/>
      <c r="C30" s="6"/>
      <c r="D30" s="15" t="s">
        <v>213</v>
      </c>
      <c r="E30" s="22">
        <v>58445</v>
      </c>
      <c r="F30" s="90">
        <v>51266.31</v>
      </c>
      <c r="G30" s="126">
        <f t="shared" si="2"/>
        <v>0.8771718709898194</v>
      </c>
    </row>
    <row r="31" spans="1:7" ht="12.75">
      <c r="A31" s="6"/>
      <c r="B31" s="6"/>
      <c r="C31" s="6"/>
      <c r="D31" s="15" t="s">
        <v>212</v>
      </c>
      <c r="E31" s="22">
        <v>95000</v>
      </c>
      <c r="F31" s="90">
        <v>27732.14</v>
      </c>
      <c r="G31" s="126">
        <f t="shared" si="2"/>
        <v>0.29191726315789474</v>
      </c>
    </row>
    <row r="32" spans="1:7" ht="12.75">
      <c r="A32" s="17">
        <v>921</v>
      </c>
      <c r="B32" s="6"/>
      <c r="C32" s="6"/>
      <c r="D32" s="13" t="s">
        <v>157</v>
      </c>
      <c r="E32" s="21">
        <f>SUM(E33,E40,E46)</f>
        <v>46536</v>
      </c>
      <c r="F32" s="21">
        <f>SUM(F33,F40,F46)</f>
        <v>6536</v>
      </c>
      <c r="G32" s="92">
        <f>F32/E32</f>
        <v>0.14045040398831013</v>
      </c>
    </row>
    <row r="33" spans="1:7" ht="12.75">
      <c r="A33" s="17"/>
      <c r="B33" s="19">
        <v>92109</v>
      </c>
      <c r="C33" s="6"/>
      <c r="D33" s="15" t="s">
        <v>161</v>
      </c>
      <c r="E33" s="22">
        <f>SUM(E34)</f>
        <v>21536</v>
      </c>
      <c r="F33" s="22">
        <f>SUM(F34)</f>
        <v>6536</v>
      </c>
      <c r="G33" s="126">
        <f aca="true" t="shared" si="3" ref="G33:G45">F33/E33</f>
        <v>0.30349182763744426</v>
      </c>
    </row>
    <row r="34" spans="1:7" ht="12.75">
      <c r="A34" s="17"/>
      <c r="B34" s="6"/>
      <c r="C34" s="30">
        <v>6220</v>
      </c>
      <c r="D34" s="15" t="s">
        <v>342</v>
      </c>
      <c r="E34" s="22">
        <v>21536</v>
      </c>
      <c r="F34" s="90">
        <v>6536</v>
      </c>
      <c r="G34" s="126">
        <f t="shared" si="3"/>
        <v>0.30349182763744426</v>
      </c>
    </row>
    <row r="35" spans="1:7" ht="12.75">
      <c r="A35" s="17"/>
      <c r="B35" s="6"/>
      <c r="C35" s="6"/>
      <c r="D35" s="15" t="s">
        <v>420</v>
      </c>
      <c r="E35" s="7"/>
      <c r="F35" s="90"/>
      <c r="G35" s="126"/>
    </row>
    <row r="36" spans="1:7" ht="12.75">
      <c r="A36" s="17"/>
      <c r="B36" s="6"/>
      <c r="C36" s="6"/>
      <c r="D36" s="15" t="s">
        <v>254</v>
      </c>
      <c r="E36" s="7"/>
      <c r="F36" s="90"/>
      <c r="G36" s="126"/>
    </row>
    <row r="37" spans="1:7" ht="12.75">
      <c r="A37" s="17"/>
      <c r="B37" s="6"/>
      <c r="C37" s="6"/>
      <c r="D37" s="15" t="s">
        <v>199</v>
      </c>
      <c r="E37" s="7"/>
      <c r="F37" s="90"/>
      <c r="G37" s="126"/>
    </row>
    <row r="38" spans="1:7" ht="12.75">
      <c r="A38" s="17"/>
      <c r="B38" s="6"/>
      <c r="C38" s="6"/>
      <c r="D38" s="15" t="s">
        <v>421</v>
      </c>
      <c r="E38" s="24">
        <v>6536</v>
      </c>
      <c r="F38" s="90">
        <v>6536</v>
      </c>
      <c r="G38" s="126">
        <f t="shared" si="3"/>
        <v>1</v>
      </c>
    </row>
    <row r="39" spans="1:7" ht="12.75">
      <c r="A39" s="17"/>
      <c r="B39" s="6"/>
      <c r="C39" s="6"/>
      <c r="D39" s="15" t="s">
        <v>422</v>
      </c>
      <c r="E39" s="22">
        <v>15000</v>
      </c>
      <c r="F39" s="90">
        <v>0</v>
      </c>
      <c r="G39" s="126">
        <f t="shared" si="3"/>
        <v>0</v>
      </c>
    </row>
    <row r="40" spans="1:7" ht="12.75">
      <c r="A40" s="17"/>
      <c r="B40" s="19">
        <v>92120</v>
      </c>
      <c r="C40" s="6"/>
      <c r="D40" s="15" t="s">
        <v>219</v>
      </c>
      <c r="E40" s="22">
        <v>10000</v>
      </c>
      <c r="F40" s="90">
        <v>0</v>
      </c>
      <c r="G40" s="126">
        <f t="shared" si="3"/>
        <v>0</v>
      </c>
    </row>
    <row r="41" spans="1:7" ht="12.75">
      <c r="A41" s="17"/>
      <c r="B41" s="6"/>
      <c r="C41" s="30">
        <v>2720</v>
      </c>
      <c r="D41" s="15" t="s">
        <v>423</v>
      </c>
      <c r="E41" s="22">
        <v>10000</v>
      </c>
      <c r="F41" s="90">
        <v>0</v>
      </c>
      <c r="G41" s="126">
        <f t="shared" si="3"/>
        <v>0</v>
      </c>
    </row>
    <row r="42" spans="1:7" ht="12.75">
      <c r="A42" s="17"/>
      <c r="B42" s="6"/>
      <c r="C42" s="6"/>
      <c r="D42" s="15" t="s">
        <v>424</v>
      </c>
      <c r="E42" s="7"/>
      <c r="F42" s="90"/>
      <c r="G42" s="126"/>
    </row>
    <row r="43" spans="1:7" ht="12.75">
      <c r="A43" s="17"/>
      <c r="B43" s="6"/>
      <c r="C43" s="6"/>
      <c r="D43" s="15" t="s">
        <v>425</v>
      </c>
      <c r="E43" s="7"/>
      <c r="F43" s="90"/>
      <c r="G43" s="126"/>
    </row>
    <row r="44" spans="1:7" ht="12.75">
      <c r="A44" s="17"/>
      <c r="B44" s="6"/>
      <c r="C44" s="6"/>
      <c r="D44" s="15" t="s">
        <v>199</v>
      </c>
      <c r="E44" s="7"/>
      <c r="F44" s="90"/>
      <c r="G44" s="126"/>
    </row>
    <row r="45" spans="1:7" ht="12.75">
      <c r="A45" s="17"/>
      <c r="B45" s="6"/>
      <c r="C45" s="6"/>
      <c r="D45" s="15" t="s">
        <v>426</v>
      </c>
      <c r="E45" s="22">
        <v>10000</v>
      </c>
      <c r="F45" s="90">
        <v>0</v>
      </c>
      <c r="G45" s="126">
        <f t="shared" si="3"/>
        <v>0</v>
      </c>
    </row>
    <row r="46" spans="1:7" ht="12.75">
      <c r="A46" s="6"/>
      <c r="B46" s="19">
        <v>92195</v>
      </c>
      <c r="C46" s="6"/>
      <c r="D46" s="15" t="s">
        <v>39</v>
      </c>
      <c r="E46" s="22">
        <f>SUM(E47)</f>
        <v>15000</v>
      </c>
      <c r="F46" s="22">
        <f>SUM(F47)</f>
        <v>0</v>
      </c>
      <c r="G46" s="126">
        <f>F46/E46</f>
        <v>0</v>
      </c>
    </row>
    <row r="47" spans="1:7" ht="12.75">
      <c r="A47" s="6"/>
      <c r="B47" s="6"/>
      <c r="C47" s="30">
        <v>2820</v>
      </c>
      <c r="D47" s="15" t="s">
        <v>333</v>
      </c>
      <c r="E47" s="22">
        <v>15000</v>
      </c>
      <c r="F47" s="90">
        <v>0</v>
      </c>
      <c r="G47" s="126">
        <f>F47/E47</f>
        <v>0</v>
      </c>
    </row>
    <row r="48" spans="1:7" ht="12.75">
      <c r="A48" s="6"/>
      <c r="B48" s="6"/>
      <c r="C48" s="6"/>
      <c r="D48" s="15" t="s">
        <v>334</v>
      </c>
      <c r="E48" s="7"/>
      <c r="F48" s="90"/>
      <c r="G48" s="126"/>
    </row>
    <row r="49" spans="1:7" ht="12.75">
      <c r="A49" s="6"/>
      <c r="B49" s="6"/>
      <c r="C49" s="6"/>
      <c r="D49" s="15" t="s">
        <v>199</v>
      </c>
      <c r="E49" s="7"/>
      <c r="F49" s="90"/>
      <c r="G49" s="126"/>
    </row>
    <row r="50" spans="1:7" ht="12.75">
      <c r="A50" s="6"/>
      <c r="B50" s="6"/>
      <c r="C50" s="6"/>
      <c r="D50" s="15" t="s">
        <v>369</v>
      </c>
      <c r="E50" s="22">
        <v>15000</v>
      </c>
      <c r="F50" s="90">
        <v>0</v>
      </c>
      <c r="G50" s="126">
        <f>F50/E50</f>
        <v>0</v>
      </c>
    </row>
    <row r="51" spans="1:7" ht="12.75">
      <c r="A51" s="17">
        <v>926</v>
      </c>
      <c r="B51" s="6"/>
      <c r="C51" s="6"/>
      <c r="D51" s="13" t="s">
        <v>163</v>
      </c>
      <c r="E51" s="26">
        <f>SUM(E52,E57)</f>
        <v>334190</v>
      </c>
      <c r="F51" s="26">
        <f>SUM(F52,F57)</f>
        <v>182345.5</v>
      </c>
      <c r="G51" s="92">
        <f>F51/E51</f>
        <v>0.54563422005446</v>
      </c>
    </row>
    <row r="52" spans="1:7" ht="12.75">
      <c r="A52" s="6"/>
      <c r="B52" s="19">
        <v>92601</v>
      </c>
      <c r="C52" s="6"/>
      <c r="D52" s="15" t="s">
        <v>164</v>
      </c>
      <c r="E52" s="22">
        <v>78690</v>
      </c>
      <c r="F52" s="91">
        <f>SUM(F53)</f>
        <v>39345.5</v>
      </c>
      <c r="G52" s="126">
        <f>F52/E52</f>
        <v>0.5000063540475282</v>
      </c>
    </row>
    <row r="53" spans="1:7" ht="12.75">
      <c r="A53" s="6"/>
      <c r="B53" s="6"/>
      <c r="C53" s="30">
        <v>2650</v>
      </c>
      <c r="D53" s="15" t="s">
        <v>151</v>
      </c>
      <c r="E53" s="22">
        <v>78690</v>
      </c>
      <c r="F53" s="90">
        <v>39345.5</v>
      </c>
      <c r="G53" s="126">
        <f>F53/E53</f>
        <v>0.5000063540475282</v>
      </c>
    </row>
    <row r="54" spans="1:7" ht="12.75">
      <c r="A54" s="6"/>
      <c r="B54" s="6"/>
      <c r="C54" s="6"/>
      <c r="D54" s="15" t="s">
        <v>199</v>
      </c>
      <c r="E54" s="7"/>
      <c r="F54" s="90"/>
      <c r="G54" s="126"/>
    </row>
    <row r="55" spans="1:7" ht="12.75">
      <c r="A55" s="6"/>
      <c r="B55" s="6"/>
      <c r="C55" s="6"/>
      <c r="D55" s="15" t="s">
        <v>371</v>
      </c>
      <c r="E55" s="22">
        <v>78690</v>
      </c>
      <c r="F55" s="90">
        <v>39345.5</v>
      </c>
      <c r="G55" s="126">
        <f>F55/E55</f>
        <v>0.5000063540475282</v>
      </c>
    </row>
    <row r="56" spans="1:7" ht="12.75">
      <c r="A56" s="6"/>
      <c r="B56" s="19">
        <v>92605</v>
      </c>
      <c r="C56" s="6"/>
      <c r="D56" s="15" t="s">
        <v>165</v>
      </c>
      <c r="E56" s="25">
        <v>255500</v>
      </c>
      <c r="F56" s="91">
        <f>SUM(F57)</f>
        <v>143000</v>
      </c>
      <c r="G56" s="126">
        <f>F56/E56</f>
        <v>0.5596868884540117</v>
      </c>
    </row>
    <row r="57" spans="1:7" ht="12.75">
      <c r="A57" s="6"/>
      <c r="B57" s="6"/>
      <c r="C57" s="30">
        <v>2820</v>
      </c>
      <c r="D57" s="15" t="s">
        <v>333</v>
      </c>
      <c r="E57" s="25">
        <v>255500</v>
      </c>
      <c r="F57" s="90">
        <v>143000</v>
      </c>
      <c r="G57" s="126">
        <f>F57/E57</f>
        <v>0.5596868884540117</v>
      </c>
    </row>
    <row r="58" spans="1:7" ht="12.75">
      <c r="A58" s="6"/>
      <c r="B58" s="6"/>
      <c r="C58" s="6"/>
      <c r="D58" s="15" t="s">
        <v>334</v>
      </c>
      <c r="E58" s="7"/>
      <c r="F58" s="90"/>
      <c r="G58" s="126"/>
    </row>
    <row r="59" spans="1:7" ht="12.75">
      <c r="A59" s="6"/>
      <c r="B59" s="6"/>
      <c r="C59" s="6"/>
      <c r="D59" s="15" t="s">
        <v>199</v>
      </c>
      <c r="E59" s="7"/>
      <c r="F59" s="90"/>
      <c r="G59" s="126"/>
    </row>
    <row r="60" spans="1:7" ht="12.75">
      <c r="A60" s="6"/>
      <c r="B60" s="6"/>
      <c r="C60" s="6"/>
      <c r="D60" s="15" t="s">
        <v>372</v>
      </c>
      <c r="E60" s="25">
        <v>255500</v>
      </c>
      <c r="F60" s="90">
        <v>143000</v>
      </c>
      <c r="G60" s="126">
        <f>F60/E60</f>
        <v>0.5596868884540117</v>
      </c>
    </row>
    <row r="61" spans="1:7" ht="12.75">
      <c r="A61" s="8"/>
      <c r="B61" s="8"/>
      <c r="C61" s="8"/>
      <c r="D61" s="27" t="s">
        <v>180</v>
      </c>
      <c r="E61" s="59">
        <f>SUM(E51,E32,E22,E15,E9,E2)</f>
        <v>579311</v>
      </c>
      <c r="F61" s="200">
        <f>SUM(F51,F32,F22,F15,F9,F2)</f>
        <v>358018.4</v>
      </c>
      <c r="G61" s="128">
        <f>F61/E61</f>
        <v>0.6180072534441777</v>
      </c>
    </row>
  </sheetData>
  <printOptions horizontalCentered="1"/>
  <pageMargins left="0.4724409448818898" right="0.2755905511811024" top="0.984251968503937" bottom="0.984251968503937" header="0.5118110236220472" footer="0.5118110236220472"/>
  <pageSetup firstPageNumber="43" useFirstPageNumber="1" horizontalDpi="600" verticalDpi="600" orientation="landscape" paperSize="9" r:id="rId2"/>
  <headerFooter alignWithMargins="0">
    <oddHeader>&amp;L&amp;"Arial,Pogrubiony"BUDŻET GMINY PACZKÓW
Informacja o przebiegu wykonania budżetu za I półrocze 2007r.&amp;R&amp;8Zał. nr 10
Realizacja dotacji celowych i 
przedmiotowych</oddHeader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F3" sqref="F3:G3"/>
    </sheetView>
  </sheetViews>
  <sheetFormatPr defaultColWidth="9.140625" defaultRowHeight="12.75"/>
  <cols>
    <col min="1" max="1" width="7.7109375" style="2" customWidth="1"/>
    <col min="2" max="3" width="8.8515625" style="2" bestFit="1" customWidth="1"/>
    <col min="4" max="4" width="54.57421875" style="2" customWidth="1"/>
    <col min="5" max="5" width="11.7109375" style="2" customWidth="1"/>
    <col min="6" max="6" width="11.140625" style="2" bestFit="1" customWidth="1"/>
    <col min="7" max="7" width="8.7109375" style="2" customWidth="1"/>
    <col min="8" max="16384" width="8.00390625" style="2" customWidth="1"/>
  </cols>
  <sheetData>
    <row r="1" ht="15.75">
      <c r="A1" s="4" t="s">
        <v>166</v>
      </c>
    </row>
    <row r="3" spans="1:7" ht="12.75">
      <c r="A3" s="58" t="s">
        <v>33</v>
      </c>
      <c r="B3" s="58" t="s">
        <v>34</v>
      </c>
      <c r="C3" s="58" t="s">
        <v>73</v>
      </c>
      <c r="D3" s="58" t="s">
        <v>35</v>
      </c>
      <c r="E3" s="39" t="s">
        <v>444</v>
      </c>
      <c r="F3" s="93" t="s">
        <v>377</v>
      </c>
      <c r="G3" s="92" t="s">
        <v>376</v>
      </c>
    </row>
    <row r="4" spans="1:7" ht="12.75">
      <c r="A4" s="39" t="s">
        <v>63</v>
      </c>
      <c r="B4" s="39"/>
      <c r="C4" s="39"/>
      <c r="D4" s="40" t="s">
        <v>64</v>
      </c>
      <c r="E4" s="205">
        <f>SUM(E5)</f>
        <v>143000</v>
      </c>
      <c r="F4" s="106">
        <f>SUM(F5)</f>
        <v>106399.39</v>
      </c>
      <c r="G4" s="98">
        <f>F4/E4</f>
        <v>0.7440516783216783</v>
      </c>
    </row>
    <row r="5" spans="1:7" ht="12.75">
      <c r="A5" s="41"/>
      <c r="B5" s="19">
        <v>85154</v>
      </c>
      <c r="C5" s="6"/>
      <c r="D5" s="15" t="s">
        <v>65</v>
      </c>
      <c r="E5" s="25">
        <f>SUM(E6)</f>
        <v>143000</v>
      </c>
      <c r="F5" s="90">
        <f>SUM(F6:F7)</f>
        <v>106399.39</v>
      </c>
      <c r="G5" s="99">
        <f>F5/E5</f>
        <v>0.7440516783216783</v>
      </c>
    </row>
    <row r="6" spans="1:7" ht="12.75">
      <c r="A6" s="41"/>
      <c r="B6" s="6"/>
      <c r="C6" s="29">
        <v>480</v>
      </c>
      <c r="D6" s="15" t="s">
        <v>261</v>
      </c>
      <c r="E6" s="25">
        <v>143000</v>
      </c>
      <c r="F6" s="90">
        <v>106399.39</v>
      </c>
      <c r="G6" s="99">
        <f>F6/E6</f>
        <v>0.7440516783216783</v>
      </c>
    </row>
    <row r="7" spans="1:5" ht="15">
      <c r="A7" s="234"/>
      <c r="B7" s="235"/>
      <c r="C7" s="235"/>
      <c r="D7" s="236"/>
      <c r="E7" s="236"/>
    </row>
    <row r="8" spans="1:5" ht="15.75">
      <c r="A8" s="237" t="s">
        <v>167</v>
      </c>
      <c r="B8" s="237"/>
      <c r="E8" s="60"/>
    </row>
    <row r="10" spans="1:7" ht="12.75">
      <c r="A10" s="10" t="s">
        <v>33</v>
      </c>
      <c r="B10" s="10" t="s">
        <v>34</v>
      </c>
      <c r="C10" s="10" t="s">
        <v>73</v>
      </c>
      <c r="D10" s="10" t="s">
        <v>35</v>
      </c>
      <c r="E10" s="39" t="s">
        <v>444</v>
      </c>
      <c r="F10" s="93" t="s">
        <v>377</v>
      </c>
      <c r="G10" s="92" t="s">
        <v>376</v>
      </c>
    </row>
    <row r="11" spans="1:7" ht="12.75">
      <c r="A11" s="17">
        <v>851</v>
      </c>
      <c r="B11" s="7"/>
      <c r="C11" s="7"/>
      <c r="D11" s="13" t="s">
        <v>64</v>
      </c>
      <c r="E11" s="26">
        <f>SUM(E12,E20)</f>
        <v>149988</v>
      </c>
      <c r="F11" s="26">
        <f>SUM(F12,F20)</f>
        <v>45804.86</v>
      </c>
      <c r="G11" s="98">
        <f aca="true" t="shared" si="0" ref="G11:G31">F11/E11</f>
        <v>0.30539016454649703</v>
      </c>
    </row>
    <row r="12" spans="1:7" ht="12.75">
      <c r="A12" s="238"/>
      <c r="B12" s="19">
        <v>85153</v>
      </c>
      <c r="C12" s="6"/>
      <c r="D12" s="15" t="s">
        <v>143</v>
      </c>
      <c r="E12" s="22">
        <v>13800</v>
      </c>
      <c r="F12" s="90">
        <f>SUM(F13:F19)</f>
        <v>1089.39</v>
      </c>
      <c r="G12" s="99">
        <f t="shared" si="0"/>
        <v>0.07894130434782609</v>
      </c>
    </row>
    <row r="13" spans="1:7" ht="12.75">
      <c r="A13" s="239"/>
      <c r="B13" s="6"/>
      <c r="C13" s="30">
        <v>2820</v>
      </c>
      <c r="D13" s="15" t="s">
        <v>333</v>
      </c>
      <c r="E13" s="24">
        <v>5000</v>
      </c>
      <c r="F13" s="90">
        <v>1000</v>
      </c>
      <c r="G13" s="99">
        <f t="shared" si="0"/>
        <v>0.2</v>
      </c>
    </row>
    <row r="14" spans="1:7" ht="12.75">
      <c r="A14" s="239"/>
      <c r="B14" s="6"/>
      <c r="C14" s="6"/>
      <c r="D14" s="15" t="s">
        <v>334</v>
      </c>
      <c r="E14" s="7"/>
      <c r="F14" s="90"/>
      <c r="G14" s="99"/>
    </row>
    <row r="15" spans="1:7" ht="12.75">
      <c r="A15" s="239"/>
      <c r="B15" s="6"/>
      <c r="C15" s="30">
        <v>4110</v>
      </c>
      <c r="D15" s="15" t="s">
        <v>117</v>
      </c>
      <c r="E15" s="16">
        <v>260</v>
      </c>
      <c r="F15" s="90">
        <v>0</v>
      </c>
      <c r="G15" s="99">
        <f t="shared" si="0"/>
        <v>0</v>
      </c>
    </row>
    <row r="16" spans="1:7" ht="12.75">
      <c r="A16" s="239"/>
      <c r="B16" s="6"/>
      <c r="C16" s="30">
        <v>4120</v>
      </c>
      <c r="D16" s="15" t="s">
        <v>118</v>
      </c>
      <c r="E16" s="35">
        <v>40</v>
      </c>
      <c r="F16" s="90">
        <v>0</v>
      </c>
      <c r="G16" s="99">
        <f t="shared" si="0"/>
        <v>0</v>
      </c>
    </row>
    <row r="17" spans="1:7" ht="12.75">
      <c r="A17" s="239"/>
      <c r="B17" s="6"/>
      <c r="C17" s="30">
        <v>4170</v>
      </c>
      <c r="D17" s="15" t="s">
        <v>123</v>
      </c>
      <c r="E17" s="24">
        <v>4000</v>
      </c>
      <c r="F17" s="90">
        <v>0</v>
      </c>
      <c r="G17" s="99">
        <f t="shared" si="0"/>
        <v>0</v>
      </c>
    </row>
    <row r="18" spans="1:7" ht="12.75">
      <c r="A18" s="239"/>
      <c r="B18" s="6"/>
      <c r="C18" s="30">
        <v>4210</v>
      </c>
      <c r="D18" s="15" t="s">
        <v>100</v>
      </c>
      <c r="E18" s="24">
        <v>1000</v>
      </c>
      <c r="F18" s="90">
        <v>89.39</v>
      </c>
      <c r="G18" s="99">
        <f t="shared" si="0"/>
        <v>0.08939</v>
      </c>
    </row>
    <row r="19" spans="1:7" ht="12.75">
      <c r="A19" s="239"/>
      <c r="B19" s="6"/>
      <c r="C19" s="30">
        <v>4300</v>
      </c>
      <c r="D19" s="15" t="s">
        <v>97</v>
      </c>
      <c r="E19" s="24">
        <v>3500</v>
      </c>
      <c r="F19" s="90">
        <v>0</v>
      </c>
      <c r="G19" s="99">
        <f t="shared" si="0"/>
        <v>0</v>
      </c>
    </row>
    <row r="20" spans="1:7" ht="12.75">
      <c r="A20" s="239"/>
      <c r="B20" s="19">
        <v>85154</v>
      </c>
      <c r="C20" s="6"/>
      <c r="D20" s="15" t="s">
        <v>65</v>
      </c>
      <c r="E20" s="25">
        <v>136188</v>
      </c>
      <c r="F20" s="90">
        <f>SUM(F21:F31)</f>
        <v>44715.47</v>
      </c>
      <c r="G20" s="99">
        <f t="shared" si="0"/>
        <v>0.328336343877581</v>
      </c>
    </row>
    <row r="21" spans="1:7" ht="12.75">
      <c r="A21" s="239"/>
      <c r="B21" s="6"/>
      <c r="C21" s="30">
        <v>4110</v>
      </c>
      <c r="D21" s="15" t="s">
        <v>117</v>
      </c>
      <c r="E21" s="16">
        <v>800</v>
      </c>
      <c r="F21" s="90">
        <v>414.34</v>
      </c>
      <c r="G21" s="99">
        <f t="shared" si="0"/>
        <v>0.517925</v>
      </c>
    </row>
    <row r="22" spans="1:7" ht="12.75">
      <c r="A22" s="239"/>
      <c r="B22" s="6"/>
      <c r="C22" s="30">
        <v>4120</v>
      </c>
      <c r="D22" s="15" t="s">
        <v>118</v>
      </c>
      <c r="E22" s="16">
        <v>100</v>
      </c>
      <c r="F22" s="90">
        <v>10.29</v>
      </c>
      <c r="G22" s="99">
        <f t="shared" si="0"/>
        <v>0.10289999999999999</v>
      </c>
    </row>
    <row r="23" spans="1:7" ht="12.75">
      <c r="A23" s="239"/>
      <c r="B23" s="6"/>
      <c r="C23" s="30">
        <v>4170</v>
      </c>
      <c r="D23" s="15" t="s">
        <v>123</v>
      </c>
      <c r="E23" s="22">
        <v>75670</v>
      </c>
      <c r="F23" s="90">
        <v>35485.3</v>
      </c>
      <c r="G23" s="99">
        <f t="shared" si="0"/>
        <v>0.46894806396194005</v>
      </c>
    </row>
    <row r="24" spans="1:7" ht="12.75">
      <c r="A24" s="239"/>
      <c r="B24" s="6"/>
      <c r="C24" s="30">
        <v>4210</v>
      </c>
      <c r="D24" s="15" t="s">
        <v>100</v>
      </c>
      <c r="E24" s="22">
        <v>16300</v>
      </c>
      <c r="F24" s="90">
        <v>6123.85</v>
      </c>
      <c r="G24" s="99">
        <f t="shared" si="0"/>
        <v>0.37569631901840495</v>
      </c>
    </row>
    <row r="25" spans="1:7" ht="12.75">
      <c r="A25" s="239"/>
      <c r="B25" s="6"/>
      <c r="C25" s="30">
        <v>4220</v>
      </c>
      <c r="D25" s="15" t="s">
        <v>136</v>
      </c>
      <c r="E25" s="24">
        <v>2688</v>
      </c>
      <c r="F25" s="90">
        <v>2067.81</v>
      </c>
      <c r="G25" s="99">
        <f t="shared" si="0"/>
        <v>0.7692745535714286</v>
      </c>
    </row>
    <row r="26" spans="1:7" ht="12.75">
      <c r="A26" s="239"/>
      <c r="B26" s="6"/>
      <c r="C26" s="30">
        <v>4260</v>
      </c>
      <c r="D26" s="15" t="s">
        <v>107</v>
      </c>
      <c r="E26" s="16">
        <v>800</v>
      </c>
      <c r="F26" s="90">
        <v>107.69</v>
      </c>
      <c r="G26" s="99">
        <f t="shared" si="0"/>
        <v>0.1346125</v>
      </c>
    </row>
    <row r="27" spans="1:7" ht="12.75">
      <c r="A27" s="239"/>
      <c r="B27" s="6"/>
      <c r="C27" s="30">
        <v>4270</v>
      </c>
      <c r="D27" s="15" t="s">
        <v>105</v>
      </c>
      <c r="E27" s="16">
        <v>500</v>
      </c>
      <c r="F27" s="90">
        <v>0</v>
      </c>
      <c r="G27" s="99">
        <f t="shared" si="0"/>
        <v>0</v>
      </c>
    </row>
    <row r="28" spans="1:7" ht="12.75">
      <c r="A28" s="239"/>
      <c r="B28" s="6"/>
      <c r="C28" s="30">
        <v>4300</v>
      </c>
      <c r="D28" s="15" t="s">
        <v>97</v>
      </c>
      <c r="E28" s="22">
        <v>33330</v>
      </c>
      <c r="F28" s="90">
        <v>151.15</v>
      </c>
      <c r="G28" s="99">
        <f t="shared" si="0"/>
        <v>0.004534953495349535</v>
      </c>
    </row>
    <row r="29" spans="1:7" ht="12.75">
      <c r="A29" s="202"/>
      <c r="B29" s="6"/>
      <c r="C29" s="30">
        <v>4370</v>
      </c>
      <c r="D29" s="15" t="s">
        <v>281</v>
      </c>
      <c r="E29" s="24">
        <v>1500</v>
      </c>
      <c r="F29" s="90">
        <v>355.04</v>
      </c>
      <c r="G29" s="99">
        <f t="shared" si="0"/>
        <v>0.23669333333333334</v>
      </c>
    </row>
    <row r="30" spans="1:7" ht="12.75">
      <c r="A30" s="203"/>
      <c r="B30" s="6"/>
      <c r="C30" s="30">
        <v>4410</v>
      </c>
      <c r="D30" s="15" t="s">
        <v>108</v>
      </c>
      <c r="E30" s="16">
        <v>500</v>
      </c>
      <c r="F30" s="90">
        <v>0</v>
      </c>
      <c r="G30" s="99">
        <f t="shared" si="0"/>
        <v>0</v>
      </c>
    </row>
    <row r="31" spans="1:7" ht="12.75">
      <c r="A31" s="204"/>
      <c r="B31" s="6"/>
      <c r="C31" s="30">
        <v>6050</v>
      </c>
      <c r="D31" s="15" t="s">
        <v>104</v>
      </c>
      <c r="E31" s="24">
        <v>4000</v>
      </c>
      <c r="F31" s="90">
        <v>0</v>
      </c>
      <c r="G31" s="99">
        <f t="shared" si="0"/>
        <v>0</v>
      </c>
    </row>
  </sheetData>
  <mergeCells count="4">
    <mergeCell ref="A7:C7"/>
    <mergeCell ref="D7:E7"/>
    <mergeCell ref="A8:B8"/>
    <mergeCell ref="A12:A28"/>
  </mergeCells>
  <printOptions horizontalCentered="1"/>
  <pageMargins left="0.6299212598425197" right="0.3937007874015748" top="1.3779527559055118" bottom="0.984251968503937" header="0.5118110236220472" footer="0.5118110236220472"/>
  <pageSetup firstPageNumber="45" useFirstPageNumber="1" horizontalDpi="600" verticalDpi="600" orientation="landscape" paperSize="9" r:id="rId2"/>
  <headerFooter alignWithMargins="0">
    <oddHeader>&amp;L&amp;"Arial,Pogrubiony"BUDŻET GMINY PACZKÓW
Informacja o przebiegu wykonania budżetu za I półrocze 2007r.&amp;R&amp;8Zał. nr 11
Dochody z zezwoleń i wydatki na 
przeciwdziałanie alkoholizmowi i
zwalczanie narkomanii</oddHeader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F29" sqref="F29:F30"/>
    </sheetView>
  </sheetViews>
  <sheetFormatPr defaultColWidth="9.140625" defaultRowHeight="12.75"/>
  <cols>
    <col min="1" max="1" width="5.140625" style="61" bestFit="1" customWidth="1"/>
    <col min="2" max="2" width="15.421875" style="61" bestFit="1" customWidth="1"/>
    <col min="3" max="3" width="13.140625" style="61" customWidth="1"/>
    <col min="4" max="4" width="11.8515625" style="61" bestFit="1" customWidth="1"/>
    <col min="5" max="5" width="10.57421875" style="61" customWidth="1"/>
    <col min="6" max="7" width="12.140625" style="61" customWidth="1"/>
    <col min="8" max="8" width="15.140625" style="61" customWidth="1"/>
    <col min="9" max="9" width="10.421875" style="61" customWidth="1"/>
    <col min="10" max="10" width="9.28125" style="61" bestFit="1" customWidth="1"/>
    <col min="11" max="11" width="12.140625" style="61" customWidth="1"/>
    <col min="12" max="12" width="13.00390625" style="61" customWidth="1"/>
    <col min="13" max="16384" width="9.140625" style="61" customWidth="1"/>
  </cols>
  <sheetData>
    <row r="1" spans="1:5" ht="12.75">
      <c r="A1" s="261" t="s">
        <v>168</v>
      </c>
      <c r="B1" s="261"/>
      <c r="C1" s="261"/>
      <c r="D1" s="261"/>
      <c r="E1" s="261"/>
    </row>
    <row r="3" spans="1:13" s="64" customFormat="1" ht="11.25" customHeight="1">
      <c r="A3" s="247" t="s">
        <v>33</v>
      </c>
      <c r="B3" s="247" t="s">
        <v>0</v>
      </c>
      <c r="C3" s="247" t="s">
        <v>169</v>
      </c>
      <c r="D3" s="240" t="s">
        <v>170</v>
      </c>
      <c r="E3" s="241"/>
      <c r="F3" s="242"/>
      <c r="G3" s="240" t="s">
        <v>167</v>
      </c>
      <c r="H3" s="241"/>
      <c r="I3" s="241"/>
      <c r="J3" s="242"/>
      <c r="K3" s="247" t="s">
        <v>445</v>
      </c>
      <c r="L3" s="247" t="s">
        <v>171</v>
      </c>
      <c r="M3" s="255"/>
    </row>
    <row r="4" spans="1:13" s="64" customFormat="1" ht="11.25">
      <c r="A4" s="247"/>
      <c r="B4" s="247"/>
      <c r="C4" s="247"/>
      <c r="D4" s="243"/>
      <c r="E4" s="244"/>
      <c r="F4" s="245"/>
      <c r="G4" s="243"/>
      <c r="H4" s="244"/>
      <c r="I4" s="244"/>
      <c r="J4" s="245"/>
      <c r="K4" s="247"/>
      <c r="L4" s="247"/>
      <c r="M4" s="255"/>
    </row>
    <row r="5" spans="1:13" s="64" customFormat="1" ht="12.75" customHeight="1">
      <c r="A5" s="247"/>
      <c r="B5" s="247"/>
      <c r="C5" s="247"/>
      <c r="D5" s="252" t="s">
        <v>446</v>
      </c>
      <c r="E5" s="243"/>
      <c r="F5" s="245"/>
      <c r="G5" s="252" t="s">
        <v>446</v>
      </c>
      <c r="H5" s="256"/>
      <c r="I5" s="256"/>
      <c r="J5" s="256"/>
      <c r="K5" s="247"/>
      <c r="L5" s="247"/>
      <c r="M5" s="255"/>
    </row>
    <row r="6" spans="1:13" s="64" customFormat="1" ht="12" customHeight="1">
      <c r="A6" s="247"/>
      <c r="B6" s="247"/>
      <c r="C6" s="247"/>
      <c r="D6" s="253"/>
      <c r="E6" s="250"/>
      <c r="F6" s="251"/>
      <c r="G6" s="253"/>
      <c r="H6" s="257"/>
      <c r="I6" s="257"/>
      <c r="J6" s="257"/>
      <c r="K6" s="247"/>
      <c r="L6" s="247"/>
      <c r="M6" s="255"/>
    </row>
    <row r="7" spans="1:13" s="64" customFormat="1" ht="33.75" customHeight="1">
      <c r="A7" s="247"/>
      <c r="B7" s="247"/>
      <c r="C7" s="247"/>
      <c r="D7" s="253"/>
      <c r="E7" s="248" t="s">
        <v>172</v>
      </c>
      <c r="F7" s="249"/>
      <c r="G7" s="253"/>
      <c r="H7" s="247" t="s">
        <v>173</v>
      </c>
      <c r="I7" s="247" t="s">
        <v>174</v>
      </c>
      <c r="J7" s="247" t="s">
        <v>175</v>
      </c>
      <c r="K7" s="247"/>
      <c r="L7" s="247"/>
      <c r="M7" s="65"/>
    </row>
    <row r="8" spans="1:13" s="64" customFormat="1" ht="11.25">
      <c r="A8" s="247"/>
      <c r="B8" s="247"/>
      <c r="C8" s="247"/>
      <c r="D8" s="254"/>
      <c r="E8" s="62" t="s">
        <v>176</v>
      </c>
      <c r="F8" s="62" t="s">
        <v>177</v>
      </c>
      <c r="G8" s="254"/>
      <c r="H8" s="247"/>
      <c r="I8" s="247"/>
      <c r="J8" s="247"/>
      <c r="K8" s="247"/>
      <c r="L8" s="247"/>
      <c r="M8" s="63"/>
    </row>
    <row r="9" spans="1:13" ht="12.75">
      <c r="A9" s="247">
        <v>400</v>
      </c>
      <c r="B9" s="247" t="s">
        <v>178</v>
      </c>
      <c r="C9" s="246">
        <v>-66387</v>
      </c>
      <c r="D9" s="246">
        <v>686668.56</v>
      </c>
      <c r="E9" s="246">
        <v>66387</v>
      </c>
      <c r="F9" s="246">
        <v>78998.45</v>
      </c>
      <c r="G9" s="246">
        <v>621384.47</v>
      </c>
      <c r="H9" s="246">
        <v>332538.13</v>
      </c>
      <c r="I9" s="246">
        <v>56148.25</v>
      </c>
      <c r="J9" s="246">
        <v>0</v>
      </c>
      <c r="K9" s="246">
        <v>-1473.46</v>
      </c>
      <c r="L9" s="246">
        <v>619911.01</v>
      </c>
      <c r="M9" s="258"/>
    </row>
    <row r="10" spans="1:13" ht="12.75">
      <c r="A10" s="247"/>
      <c r="B10" s="247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58"/>
    </row>
    <row r="11" spans="1:13" ht="12.75">
      <c r="A11" s="247">
        <v>900</v>
      </c>
      <c r="B11" s="247" t="s">
        <v>179</v>
      </c>
      <c r="C11" s="246">
        <v>0</v>
      </c>
      <c r="D11" s="246">
        <v>515942.6</v>
      </c>
      <c r="E11" s="246">
        <v>9476.64</v>
      </c>
      <c r="F11" s="246">
        <v>0</v>
      </c>
      <c r="G11" s="246">
        <v>515942.6</v>
      </c>
      <c r="H11" s="246">
        <v>221954.54</v>
      </c>
      <c r="I11" s="246">
        <v>0</v>
      </c>
      <c r="J11" s="246">
        <v>0</v>
      </c>
      <c r="K11" s="246">
        <v>0</v>
      </c>
      <c r="L11" s="246">
        <v>515942.6</v>
      </c>
      <c r="M11" s="258"/>
    </row>
    <row r="12" spans="1:13" ht="12.75">
      <c r="A12" s="247"/>
      <c r="B12" s="247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58"/>
    </row>
    <row r="13" spans="1:13" ht="12.75">
      <c r="A13" s="260" t="s">
        <v>180</v>
      </c>
      <c r="B13" s="260"/>
      <c r="C13" s="259">
        <f>SUM(C9:C10)</f>
        <v>-66387</v>
      </c>
      <c r="D13" s="259">
        <f aca="true" t="shared" si="0" ref="D13:L13">SUM(D9:D12)</f>
        <v>1202611.1600000001</v>
      </c>
      <c r="E13" s="259">
        <f t="shared" si="0"/>
        <v>75863.64</v>
      </c>
      <c r="F13" s="259">
        <f t="shared" si="0"/>
        <v>78998.45</v>
      </c>
      <c r="G13" s="259">
        <f t="shared" si="0"/>
        <v>1137327.0699999998</v>
      </c>
      <c r="H13" s="259">
        <f t="shared" si="0"/>
        <v>554492.67</v>
      </c>
      <c r="I13" s="259">
        <f t="shared" si="0"/>
        <v>56148.25</v>
      </c>
      <c r="J13" s="259">
        <f t="shared" si="0"/>
        <v>0</v>
      </c>
      <c r="K13" s="259">
        <f t="shared" si="0"/>
        <v>-1473.46</v>
      </c>
      <c r="L13" s="259">
        <f t="shared" si="0"/>
        <v>1135853.6099999999</v>
      </c>
      <c r="M13" s="258"/>
    </row>
    <row r="14" spans="1:13" ht="12.75">
      <c r="A14" s="260"/>
      <c r="B14" s="260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8"/>
    </row>
    <row r="17" spans="1:5" ht="12.75">
      <c r="A17" s="261" t="s">
        <v>181</v>
      </c>
      <c r="B17" s="261"/>
      <c r="C17" s="261"/>
      <c r="D17" s="261"/>
      <c r="E17" s="261"/>
    </row>
    <row r="19" spans="1:12" ht="12.75" customHeight="1">
      <c r="A19" s="247" t="s">
        <v>33</v>
      </c>
      <c r="B19" s="247" t="s">
        <v>0</v>
      </c>
      <c r="C19" s="247" t="s">
        <v>169</v>
      </c>
      <c r="D19" s="240" t="s">
        <v>170</v>
      </c>
      <c r="E19" s="241"/>
      <c r="F19" s="242"/>
      <c r="G19" s="240" t="s">
        <v>167</v>
      </c>
      <c r="H19" s="241"/>
      <c r="I19" s="241"/>
      <c r="J19" s="242"/>
      <c r="K19" s="247" t="s">
        <v>445</v>
      </c>
      <c r="L19" s="247" t="s">
        <v>171</v>
      </c>
    </row>
    <row r="20" spans="1:12" ht="12.75">
      <c r="A20" s="247"/>
      <c r="B20" s="247"/>
      <c r="C20" s="247"/>
      <c r="D20" s="243"/>
      <c r="E20" s="244"/>
      <c r="F20" s="245"/>
      <c r="G20" s="243"/>
      <c r="H20" s="244"/>
      <c r="I20" s="244"/>
      <c r="J20" s="245"/>
      <c r="K20" s="247"/>
      <c r="L20" s="247"/>
    </row>
    <row r="21" spans="1:12" ht="12.75">
      <c r="A21" s="247"/>
      <c r="B21" s="247"/>
      <c r="C21" s="247"/>
      <c r="D21" s="252" t="s">
        <v>446</v>
      </c>
      <c r="E21" s="243"/>
      <c r="F21" s="245"/>
      <c r="G21" s="252" t="s">
        <v>446</v>
      </c>
      <c r="H21" s="256"/>
      <c r="I21" s="256"/>
      <c r="J21" s="256"/>
      <c r="K21" s="247"/>
      <c r="L21" s="247"/>
    </row>
    <row r="22" spans="1:12" ht="12.75">
      <c r="A22" s="247"/>
      <c r="B22" s="247"/>
      <c r="C22" s="247"/>
      <c r="D22" s="253"/>
      <c r="E22" s="250"/>
      <c r="F22" s="251"/>
      <c r="G22" s="253"/>
      <c r="H22" s="257"/>
      <c r="I22" s="257"/>
      <c r="J22" s="257"/>
      <c r="K22" s="247"/>
      <c r="L22" s="247"/>
    </row>
    <row r="23" spans="1:12" ht="38.25" customHeight="1">
      <c r="A23" s="247"/>
      <c r="B23" s="247"/>
      <c r="C23" s="247"/>
      <c r="D23" s="253"/>
      <c r="E23" s="248" t="s">
        <v>172</v>
      </c>
      <c r="F23" s="249"/>
      <c r="G23" s="253"/>
      <c r="H23" s="247" t="s">
        <v>173</v>
      </c>
      <c r="I23" s="247" t="s">
        <v>174</v>
      </c>
      <c r="J23" s="247" t="s">
        <v>175</v>
      </c>
      <c r="K23" s="247"/>
      <c r="L23" s="247"/>
    </row>
    <row r="24" spans="1:12" ht="12.75">
      <c r="A24" s="247"/>
      <c r="B24" s="247"/>
      <c r="C24" s="247"/>
      <c r="D24" s="254"/>
      <c r="E24" s="62" t="s">
        <v>176</v>
      </c>
      <c r="F24" s="62" t="s">
        <v>177</v>
      </c>
      <c r="G24" s="254"/>
      <c r="H24" s="247"/>
      <c r="I24" s="247"/>
      <c r="J24" s="247"/>
      <c r="K24" s="247"/>
      <c r="L24" s="247"/>
    </row>
    <row r="25" spans="1:12" ht="12.75">
      <c r="A25" s="247">
        <v>926</v>
      </c>
      <c r="B25" s="247" t="s">
        <v>182</v>
      </c>
      <c r="C25" s="246">
        <v>0</v>
      </c>
      <c r="D25" s="246">
        <v>120472.54</v>
      </c>
      <c r="E25" s="246">
        <v>39345.5</v>
      </c>
      <c r="F25" s="246">
        <v>0</v>
      </c>
      <c r="G25" s="246">
        <v>110400.79</v>
      </c>
      <c r="H25" s="246">
        <v>67120.96</v>
      </c>
      <c r="I25" s="246">
        <v>0</v>
      </c>
      <c r="J25" s="246">
        <v>0</v>
      </c>
      <c r="K25" s="246">
        <v>10071.75</v>
      </c>
      <c r="L25" s="246">
        <v>120472.54</v>
      </c>
    </row>
    <row r="26" spans="1:12" ht="12.75">
      <c r="A26" s="247"/>
      <c r="B26" s="247"/>
      <c r="C26" s="246"/>
      <c r="D26" s="246"/>
      <c r="E26" s="246"/>
      <c r="F26" s="246"/>
      <c r="G26" s="246"/>
      <c r="H26" s="246"/>
      <c r="I26" s="246"/>
      <c r="J26" s="246"/>
      <c r="K26" s="246"/>
      <c r="L26" s="246"/>
    </row>
    <row r="27" spans="1:12" ht="12.75">
      <c r="A27" s="247"/>
      <c r="B27" s="247"/>
      <c r="C27" s="246"/>
      <c r="D27" s="246"/>
      <c r="E27" s="246"/>
      <c r="F27" s="246"/>
      <c r="G27" s="246"/>
      <c r="H27" s="246"/>
      <c r="I27" s="246"/>
      <c r="J27" s="246"/>
      <c r="K27" s="246"/>
      <c r="L27" s="246"/>
    </row>
    <row r="28" spans="1:12" ht="12.75">
      <c r="A28" s="247"/>
      <c r="B28" s="247"/>
      <c r="C28" s="246"/>
      <c r="D28" s="246"/>
      <c r="E28" s="246"/>
      <c r="F28" s="246"/>
      <c r="G28" s="246"/>
      <c r="H28" s="246"/>
      <c r="I28" s="246"/>
      <c r="J28" s="246"/>
      <c r="K28" s="246"/>
      <c r="L28" s="246"/>
    </row>
    <row r="29" spans="1:12" ht="12.75">
      <c r="A29" s="260" t="s">
        <v>180</v>
      </c>
      <c r="B29" s="260"/>
      <c r="C29" s="259">
        <f aca="true" t="shared" si="1" ref="C29:L29">SUM(C25:C28)</f>
        <v>0</v>
      </c>
      <c r="D29" s="259">
        <f t="shared" si="1"/>
        <v>120472.54</v>
      </c>
      <c r="E29" s="259">
        <f t="shared" si="1"/>
        <v>39345.5</v>
      </c>
      <c r="F29" s="259">
        <f t="shared" si="1"/>
        <v>0</v>
      </c>
      <c r="G29" s="259">
        <f t="shared" si="1"/>
        <v>110400.79</v>
      </c>
      <c r="H29" s="259">
        <f t="shared" si="1"/>
        <v>67120.96</v>
      </c>
      <c r="I29" s="259">
        <f t="shared" si="1"/>
        <v>0</v>
      </c>
      <c r="J29" s="259">
        <f t="shared" si="1"/>
        <v>0</v>
      </c>
      <c r="K29" s="259">
        <f t="shared" si="1"/>
        <v>10071.75</v>
      </c>
      <c r="L29" s="259">
        <f t="shared" si="1"/>
        <v>120472.54</v>
      </c>
    </row>
    <row r="30" spans="1:12" ht="12.75">
      <c r="A30" s="260"/>
      <c r="B30" s="260"/>
      <c r="C30" s="259"/>
      <c r="D30" s="259"/>
      <c r="E30" s="259"/>
      <c r="F30" s="259"/>
      <c r="G30" s="259"/>
      <c r="H30" s="259"/>
      <c r="I30" s="259"/>
      <c r="J30" s="259"/>
      <c r="K30" s="259"/>
      <c r="L30" s="259"/>
    </row>
  </sheetData>
  <mergeCells count="107">
    <mergeCell ref="J29:J30"/>
    <mergeCell ref="K29:K30"/>
    <mergeCell ref="L29:L30"/>
    <mergeCell ref="A1:E1"/>
    <mergeCell ref="A17:E17"/>
    <mergeCell ref="F29:F30"/>
    <mergeCell ref="G29:G30"/>
    <mergeCell ref="H29:H30"/>
    <mergeCell ref="I29:I30"/>
    <mergeCell ref="A19:A24"/>
    <mergeCell ref="K19:K24"/>
    <mergeCell ref="L19:L24"/>
    <mergeCell ref="H21:J22"/>
    <mergeCell ref="H23:H24"/>
    <mergeCell ref="I23:I24"/>
    <mergeCell ref="J23:J24"/>
    <mergeCell ref="G19:J20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A29:B30"/>
    <mergeCell ref="C29:C30"/>
    <mergeCell ref="D29:D30"/>
    <mergeCell ref="E29:E30"/>
    <mergeCell ref="L13:L14"/>
    <mergeCell ref="M13:M14"/>
    <mergeCell ref="A13:B14"/>
    <mergeCell ref="C13:C14"/>
    <mergeCell ref="D13:D14"/>
    <mergeCell ref="E13:E14"/>
    <mergeCell ref="F13:F14"/>
    <mergeCell ref="G13:G14"/>
    <mergeCell ref="H13:H14"/>
    <mergeCell ref="I13:I14"/>
    <mergeCell ref="J13:J14"/>
    <mergeCell ref="J11:J12"/>
    <mergeCell ref="K11:K12"/>
    <mergeCell ref="K13:K14"/>
    <mergeCell ref="L11:L12"/>
    <mergeCell ref="M11:M12"/>
    <mergeCell ref="M9:M10"/>
    <mergeCell ref="A11:A12"/>
    <mergeCell ref="B11:B12"/>
    <mergeCell ref="C9:C10"/>
    <mergeCell ref="D11:D12"/>
    <mergeCell ref="E11:E12"/>
    <mergeCell ref="F11:F12"/>
    <mergeCell ref="G11:G12"/>
    <mergeCell ref="K9:K10"/>
    <mergeCell ref="L9:L10"/>
    <mergeCell ref="E9:E10"/>
    <mergeCell ref="F9:F10"/>
    <mergeCell ref="G9:G10"/>
    <mergeCell ref="H9:H10"/>
    <mergeCell ref="I9:I10"/>
    <mergeCell ref="J9:J10"/>
    <mergeCell ref="A9:A10"/>
    <mergeCell ref="B9:B10"/>
    <mergeCell ref="D9:D10"/>
    <mergeCell ref="G21:G24"/>
    <mergeCell ref="D21:D24"/>
    <mergeCell ref="E21:F22"/>
    <mergeCell ref="B19:B24"/>
    <mergeCell ref="C19:C24"/>
    <mergeCell ref="E23:F23"/>
    <mergeCell ref="C11:C12"/>
    <mergeCell ref="M5:M6"/>
    <mergeCell ref="H7:H8"/>
    <mergeCell ref="M3:M4"/>
    <mergeCell ref="K3:K8"/>
    <mergeCell ref="L3:L8"/>
    <mergeCell ref="H5:J6"/>
    <mergeCell ref="I7:I8"/>
    <mergeCell ref="J7:J8"/>
    <mergeCell ref="G3:J4"/>
    <mergeCell ref="G5:G8"/>
    <mergeCell ref="D19:F20"/>
    <mergeCell ref="H11:H12"/>
    <mergeCell ref="I11:I12"/>
    <mergeCell ref="A3:A8"/>
    <mergeCell ref="B3:B8"/>
    <mergeCell ref="C3:C8"/>
    <mergeCell ref="E7:F7"/>
    <mergeCell ref="D3:F4"/>
    <mergeCell ref="E5:F6"/>
    <mergeCell ref="D5:D8"/>
  </mergeCells>
  <printOptions/>
  <pageMargins left="0.3937007874015748" right="0.46" top="1.535433070866142" bottom="0.984251968503937" header="0.65" footer="0.5118110236220472"/>
  <pageSetup firstPageNumber="46" useFirstPageNumber="1" horizontalDpi="600" verticalDpi="600" orientation="landscape" paperSize="9" r:id="rId1"/>
  <headerFooter alignWithMargins="0">
    <oddHeader>&amp;L&amp;"Arial,Pogrubiony"BUDŻET GMINY PACZKÓW
Informacja o przebiegu wykonania budżetu za I półrocze 2007r.&amp;R&amp;8Zał. nr 12
Wykonanie przychodów i wydatków 
zakładów budżetowych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I8" sqref="I8:I9"/>
    </sheetView>
  </sheetViews>
  <sheetFormatPr defaultColWidth="9.140625" defaultRowHeight="12.75"/>
  <cols>
    <col min="1" max="1" width="9.140625" style="61" customWidth="1"/>
    <col min="2" max="2" width="16.140625" style="61" customWidth="1"/>
    <col min="3" max="3" width="9.140625" style="61" customWidth="1"/>
    <col min="4" max="4" width="7.57421875" style="61" bestFit="1" customWidth="1"/>
    <col min="5" max="5" width="21.28125" style="61" customWidth="1"/>
    <col min="6" max="6" width="10.57421875" style="66" bestFit="1" customWidth="1"/>
    <col min="7" max="7" width="7.57421875" style="61" bestFit="1" customWidth="1"/>
    <col min="8" max="8" width="30.8515625" style="61" customWidth="1"/>
    <col min="9" max="9" width="10.57421875" style="66" bestFit="1" customWidth="1"/>
    <col min="10" max="16384" width="9.140625" style="61" customWidth="1"/>
  </cols>
  <sheetData>
    <row r="1" spans="1:9" ht="12.75">
      <c r="A1" s="247" t="s">
        <v>33</v>
      </c>
      <c r="B1" s="247" t="s">
        <v>0</v>
      </c>
      <c r="C1" s="247" t="s">
        <v>34</v>
      </c>
      <c r="D1" s="247" t="s">
        <v>170</v>
      </c>
      <c r="E1" s="247"/>
      <c r="F1" s="247"/>
      <c r="G1" s="247" t="s">
        <v>167</v>
      </c>
      <c r="H1" s="247"/>
      <c r="I1" s="247"/>
    </row>
    <row r="2" spans="1:9" ht="12.75">
      <c r="A2" s="247"/>
      <c r="B2" s="247"/>
      <c r="C2" s="247"/>
      <c r="D2" s="247" t="s">
        <v>73</v>
      </c>
      <c r="E2" s="252" t="s">
        <v>35</v>
      </c>
      <c r="F2" s="262" t="s">
        <v>183</v>
      </c>
      <c r="G2" s="247" t="s">
        <v>73</v>
      </c>
      <c r="H2" s="252" t="s">
        <v>35</v>
      </c>
      <c r="I2" s="262" t="s">
        <v>183</v>
      </c>
    </row>
    <row r="3" spans="1:9" ht="12.75">
      <c r="A3" s="247"/>
      <c r="B3" s="247"/>
      <c r="C3" s="247"/>
      <c r="D3" s="247"/>
      <c r="E3" s="254"/>
      <c r="F3" s="262"/>
      <c r="G3" s="247"/>
      <c r="H3" s="254"/>
      <c r="I3" s="262"/>
    </row>
    <row r="4" spans="1:9" ht="12.75">
      <c r="A4" s="247">
        <v>900</v>
      </c>
      <c r="B4" s="252" t="s">
        <v>184</v>
      </c>
      <c r="C4" s="263">
        <v>90011</v>
      </c>
      <c r="D4" s="264" t="s">
        <v>185</v>
      </c>
      <c r="E4" s="267" t="s">
        <v>186</v>
      </c>
      <c r="F4" s="246">
        <v>69815.86</v>
      </c>
      <c r="G4" s="263">
        <v>4210</v>
      </c>
      <c r="H4" s="265" t="s">
        <v>100</v>
      </c>
      <c r="I4" s="246">
        <v>3214.05</v>
      </c>
    </row>
    <row r="5" spans="1:9" ht="30.75" customHeight="1">
      <c r="A5" s="247"/>
      <c r="B5" s="254"/>
      <c r="C5" s="263"/>
      <c r="D5" s="264"/>
      <c r="E5" s="268"/>
      <c r="F5" s="246"/>
      <c r="G5" s="263"/>
      <c r="H5" s="266"/>
      <c r="I5" s="246"/>
    </row>
    <row r="6" spans="1:9" ht="12.75">
      <c r="A6" s="280"/>
      <c r="B6" s="280"/>
      <c r="C6" s="281"/>
      <c r="D6" s="264"/>
      <c r="E6" s="267"/>
      <c r="F6" s="246"/>
      <c r="G6" s="263">
        <v>6270</v>
      </c>
      <c r="H6" s="265" t="s">
        <v>187</v>
      </c>
      <c r="I6" s="246">
        <v>20600</v>
      </c>
    </row>
    <row r="7" spans="1:9" ht="42.75" customHeight="1">
      <c r="A7" s="280"/>
      <c r="B7" s="280"/>
      <c r="C7" s="281"/>
      <c r="D7" s="264"/>
      <c r="E7" s="268"/>
      <c r="F7" s="246"/>
      <c r="G7" s="263"/>
      <c r="H7" s="266"/>
      <c r="I7" s="246"/>
    </row>
    <row r="8" spans="1:9" ht="12.75">
      <c r="A8" s="273" t="s">
        <v>180</v>
      </c>
      <c r="B8" s="274"/>
      <c r="C8" s="274"/>
      <c r="D8" s="278"/>
      <c r="E8" s="269"/>
      <c r="F8" s="259">
        <f>SUM(F4:F7)</f>
        <v>69815.86</v>
      </c>
      <c r="G8" s="277"/>
      <c r="H8" s="271"/>
      <c r="I8" s="259">
        <f>SUM(I4:I7)</f>
        <v>23814.05</v>
      </c>
    </row>
    <row r="9" spans="1:9" ht="12.75">
      <c r="A9" s="275"/>
      <c r="B9" s="276"/>
      <c r="C9" s="276"/>
      <c r="D9" s="279"/>
      <c r="E9" s="270"/>
      <c r="F9" s="259"/>
      <c r="G9" s="277"/>
      <c r="H9" s="272"/>
      <c r="I9" s="259"/>
    </row>
  </sheetData>
  <mergeCells count="36">
    <mergeCell ref="A6:A7"/>
    <mergeCell ref="B6:B7"/>
    <mergeCell ref="C6:C7"/>
    <mergeCell ref="D6:D7"/>
    <mergeCell ref="H8:H9"/>
    <mergeCell ref="A8:C9"/>
    <mergeCell ref="G8:G9"/>
    <mergeCell ref="D8:D9"/>
    <mergeCell ref="I8:I9"/>
    <mergeCell ref="E2:E3"/>
    <mergeCell ref="E4:E5"/>
    <mergeCell ref="E6:E7"/>
    <mergeCell ref="E8:E9"/>
    <mergeCell ref="H2:H3"/>
    <mergeCell ref="H4:H5"/>
    <mergeCell ref="F8:F9"/>
    <mergeCell ref="F6:F7"/>
    <mergeCell ref="G6:G7"/>
    <mergeCell ref="I6:I7"/>
    <mergeCell ref="F4:F5"/>
    <mergeCell ref="G4:G5"/>
    <mergeCell ref="I4:I5"/>
    <mergeCell ref="H6:H7"/>
    <mergeCell ref="A4:A5"/>
    <mergeCell ref="B4:B5"/>
    <mergeCell ref="C4:C5"/>
    <mergeCell ref="D4:D5"/>
    <mergeCell ref="G1:I1"/>
    <mergeCell ref="D2:D3"/>
    <mergeCell ref="F2:F3"/>
    <mergeCell ref="G2:G3"/>
    <mergeCell ref="I2:I3"/>
    <mergeCell ref="A1:A3"/>
    <mergeCell ref="B1:B3"/>
    <mergeCell ref="C1:C3"/>
    <mergeCell ref="D1:F1"/>
  </mergeCells>
  <printOptions/>
  <pageMargins left="0.61" right="0.6" top="2.22" bottom="1" header="1.1" footer="0.5"/>
  <pageSetup firstPageNumber="47" useFirstPageNumber="1" horizontalDpi="600" verticalDpi="600" orientation="landscape" paperSize="9" r:id="rId1"/>
  <headerFooter alignWithMargins="0">
    <oddHeader>&amp;L&amp;"Arial,Pogrubiony"BUDŻET GMINY PACZKÓW
Informacja o przebiegu wykonania budżetu za I półrocze 2007r.&amp;R&amp;8Zał. nr 13
Wykonanie przychodów i wydatków
Gminnego Funduszu Ochrony Środowiska i 
Gospodarki Wodnej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workbookViewId="0" topLeftCell="A1">
      <selection activeCell="D19" sqref="D19"/>
    </sheetView>
  </sheetViews>
  <sheetFormatPr defaultColWidth="9.140625" defaultRowHeight="12.75"/>
  <cols>
    <col min="1" max="1" width="5.57421875" style="28" bestFit="1" customWidth="1"/>
    <col min="2" max="3" width="8.8515625" style="28" bestFit="1" customWidth="1"/>
    <col min="4" max="4" width="28.28125" style="28" bestFit="1" customWidth="1"/>
    <col min="5" max="5" width="12.57421875" style="68" bestFit="1" customWidth="1"/>
    <col min="6" max="6" width="15.28125" style="228" customWidth="1"/>
    <col min="7" max="7" width="10.28125" style="229" customWidth="1"/>
    <col min="8" max="16384" width="8.00390625" style="28" customWidth="1"/>
  </cols>
  <sheetData>
    <row r="1" spans="1:7" ht="12.75">
      <c r="A1" s="39" t="s">
        <v>33</v>
      </c>
      <c r="B1" s="39" t="s">
        <v>34</v>
      </c>
      <c r="C1" s="39" t="s">
        <v>73</v>
      </c>
      <c r="D1" s="39" t="s">
        <v>35</v>
      </c>
      <c r="E1" s="222" t="s">
        <v>220</v>
      </c>
      <c r="F1" s="93" t="s">
        <v>377</v>
      </c>
      <c r="G1" s="92" t="s">
        <v>376</v>
      </c>
    </row>
    <row r="2" spans="1:7" ht="12.75">
      <c r="A2" s="39" t="s">
        <v>46</v>
      </c>
      <c r="B2" s="39"/>
      <c r="C2" s="39"/>
      <c r="D2" s="40" t="s">
        <v>47</v>
      </c>
      <c r="E2" s="223">
        <f>SUM(E3)</f>
        <v>40472</v>
      </c>
      <c r="F2" s="223">
        <f>SUM(F3)</f>
        <v>7635.860000000001</v>
      </c>
      <c r="G2" s="231">
        <f>F2/E2</f>
        <v>0.18867019173749755</v>
      </c>
    </row>
    <row r="3" spans="1:7" ht="12.75">
      <c r="A3" s="41"/>
      <c r="B3" s="42" t="s">
        <v>129</v>
      </c>
      <c r="C3" s="42"/>
      <c r="D3" s="43" t="s">
        <v>39</v>
      </c>
      <c r="E3" s="224">
        <f>SUM(E4,E16)</f>
        <v>40472</v>
      </c>
      <c r="F3" s="224">
        <f>SUM(F4,F16)</f>
        <v>7635.860000000001</v>
      </c>
      <c r="G3" s="230">
        <f aca="true" t="shared" si="0" ref="G3:G27">F3/E3</f>
        <v>0.18867019173749755</v>
      </c>
    </row>
    <row r="4" spans="1:7" ht="12.75">
      <c r="A4" s="41"/>
      <c r="B4" s="41"/>
      <c r="C4" s="42" t="s">
        <v>99</v>
      </c>
      <c r="D4" s="43" t="s">
        <v>100</v>
      </c>
      <c r="E4" s="225">
        <f>SUM(E5:E15)</f>
        <v>30354</v>
      </c>
      <c r="F4" s="219">
        <f>SUM(F5:F15)</f>
        <v>7571.860000000001</v>
      </c>
      <c r="G4" s="230">
        <f t="shared" si="0"/>
        <v>0.2494518020689201</v>
      </c>
    </row>
    <row r="5" spans="1:7" ht="12.75">
      <c r="A5" s="41"/>
      <c r="B5" s="41"/>
      <c r="C5" s="42"/>
      <c r="D5" s="67" t="s">
        <v>188</v>
      </c>
      <c r="E5" s="226">
        <v>5250</v>
      </c>
      <c r="F5" s="219">
        <v>421.47</v>
      </c>
      <c r="G5" s="230">
        <f t="shared" si="0"/>
        <v>0.08028</v>
      </c>
    </row>
    <row r="6" spans="1:7" ht="12.75">
      <c r="A6" s="41"/>
      <c r="B6" s="41"/>
      <c r="C6" s="42"/>
      <c r="D6" s="67" t="s">
        <v>189</v>
      </c>
      <c r="E6" s="226">
        <v>4254</v>
      </c>
      <c r="F6" s="219">
        <v>619.16</v>
      </c>
      <c r="G6" s="230">
        <f t="shared" si="0"/>
        <v>0.14554771979313585</v>
      </c>
    </row>
    <row r="7" spans="1:7" ht="12.75">
      <c r="A7" s="41"/>
      <c r="B7" s="41"/>
      <c r="C7" s="42"/>
      <c r="D7" s="67" t="s">
        <v>190</v>
      </c>
      <c r="E7" s="226">
        <v>3342</v>
      </c>
      <c r="F7" s="219">
        <v>771.19</v>
      </c>
      <c r="G7" s="230">
        <f t="shared" si="0"/>
        <v>0.23075703171753442</v>
      </c>
    </row>
    <row r="8" spans="1:7" ht="12.75">
      <c r="A8" s="41"/>
      <c r="B8" s="41"/>
      <c r="C8" s="42"/>
      <c r="D8" s="67" t="s">
        <v>191</v>
      </c>
      <c r="E8" s="226">
        <v>3126</v>
      </c>
      <c r="F8" s="219">
        <v>1184.8</v>
      </c>
      <c r="G8" s="230">
        <f t="shared" si="0"/>
        <v>0.3790147152911068</v>
      </c>
    </row>
    <row r="9" spans="1:7" ht="12.75">
      <c r="A9" s="41"/>
      <c r="B9" s="41"/>
      <c r="C9" s="42"/>
      <c r="D9" s="67" t="s">
        <v>192</v>
      </c>
      <c r="E9" s="226">
        <v>2670</v>
      </c>
      <c r="F9" s="219">
        <v>1240.2</v>
      </c>
      <c r="G9" s="230">
        <f t="shared" si="0"/>
        <v>0.46449438202247195</v>
      </c>
    </row>
    <row r="10" spans="1:7" ht="12.75">
      <c r="A10" s="41"/>
      <c r="B10" s="41"/>
      <c r="C10" s="42"/>
      <c r="D10" s="67" t="s">
        <v>193</v>
      </c>
      <c r="E10" s="226">
        <v>2442</v>
      </c>
      <c r="F10" s="219">
        <v>1000</v>
      </c>
      <c r="G10" s="230">
        <f t="shared" si="0"/>
        <v>0.4095004095004095</v>
      </c>
    </row>
    <row r="11" spans="1:7" ht="12.75">
      <c r="A11" s="41"/>
      <c r="B11" s="41"/>
      <c r="C11" s="42"/>
      <c r="D11" s="67" t="s">
        <v>194</v>
      </c>
      <c r="E11" s="226">
        <v>2178</v>
      </c>
      <c r="F11" s="219">
        <v>292.06</v>
      </c>
      <c r="G11" s="230">
        <f t="shared" si="0"/>
        <v>0.13409550045913682</v>
      </c>
    </row>
    <row r="12" spans="1:7" ht="12.75">
      <c r="A12" s="41"/>
      <c r="B12" s="41"/>
      <c r="C12" s="42"/>
      <c r="D12" s="67" t="s">
        <v>195</v>
      </c>
      <c r="E12" s="226">
        <v>2178</v>
      </c>
      <c r="F12" s="219">
        <v>180.46</v>
      </c>
      <c r="G12" s="230">
        <f t="shared" si="0"/>
        <v>0.08285583103764922</v>
      </c>
    </row>
    <row r="13" spans="1:7" ht="12.75">
      <c r="A13" s="41"/>
      <c r="B13" s="41"/>
      <c r="C13" s="42"/>
      <c r="D13" s="67" t="s">
        <v>196</v>
      </c>
      <c r="E13" s="226">
        <v>2112</v>
      </c>
      <c r="F13" s="219">
        <v>663.84</v>
      </c>
      <c r="G13" s="230">
        <f t="shared" si="0"/>
        <v>0.31431818181818183</v>
      </c>
    </row>
    <row r="14" spans="1:7" ht="12.75">
      <c r="A14" s="41"/>
      <c r="B14" s="41"/>
      <c r="C14" s="42"/>
      <c r="D14" s="67" t="s">
        <v>197</v>
      </c>
      <c r="E14" s="226">
        <v>1902</v>
      </c>
      <c r="F14" s="219">
        <v>999</v>
      </c>
      <c r="G14" s="230">
        <f t="shared" si="0"/>
        <v>0.5252365930599369</v>
      </c>
    </row>
    <row r="15" spans="1:7" ht="12.75">
      <c r="A15" s="41"/>
      <c r="B15" s="41"/>
      <c r="C15" s="42"/>
      <c r="D15" s="67" t="s">
        <v>198</v>
      </c>
      <c r="E15" s="226">
        <v>900</v>
      </c>
      <c r="F15" s="219">
        <v>199.68</v>
      </c>
      <c r="G15" s="230">
        <f t="shared" si="0"/>
        <v>0.22186666666666668</v>
      </c>
    </row>
    <row r="16" spans="1:7" ht="12.75">
      <c r="A16" s="41"/>
      <c r="B16" s="41"/>
      <c r="C16" s="42" t="s">
        <v>96</v>
      </c>
      <c r="D16" s="43" t="s">
        <v>97</v>
      </c>
      <c r="E16" s="227">
        <f>SUM(E17:E27)</f>
        <v>10118</v>
      </c>
      <c r="F16" s="219">
        <f>SUM(F17:F27)</f>
        <v>64</v>
      </c>
      <c r="G16" s="230">
        <f t="shared" si="0"/>
        <v>0.006325360743229888</v>
      </c>
    </row>
    <row r="17" spans="1:7" ht="12.75">
      <c r="A17" s="41"/>
      <c r="B17" s="41"/>
      <c r="C17" s="42"/>
      <c r="D17" s="67" t="s">
        <v>188</v>
      </c>
      <c r="E17" s="226">
        <v>1750</v>
      </c>
      <c r="F17" s="219">
        <v>0</v>
      </c>
      <c r="G17" s="230">
        <f t="shared" si="0"/>
        <v>0</v>
      </c>
    </row>
    <row r="18" spans="1:7" ht="12.75">
      <c r="A18" s="41"/>
      <c r="B18" s="41"/>
      <c r="C18" s="42"/>
      <c r="D18" s="67" t="s">
        <v>189</v>
      </c>
      <c r="E18" s="226">
        <v>1418</v>
      </c>
      <c r="F18" s="219">
        <v>0</v>
      </c>
      <c r="G18" s="230">
        <f t="shared" si="0"/>
        <v>0</v>
      </c>
    </row>
    <row r="19" spans="1:7" ht="12.75">
      <c r="A19" s="41"/>
      <c r="B19" s="41"/>
      <c r="C19" s="42"/>
      <c r="D19" s="67" t="s">
        <v>190</v>
      </c>
      <c r="E19" s="226">
        <v>1114</v>
      </c>
      <c r="F19" s="219">
        <v>0</v>
      </c>
      <c r="G19" s="230">
        <f t="shared" si="0"/>
        <v>0</v>
      </c>
    </row>
    <row r="20" spans="1:7" ht="12.75">
      <c r="A20" s="41"/>
      <c r="B20" s="41"/>
      <c r="C20" s="42"/>
      <c r="D20" s="67" t="s">
        <v>191</v>
      </c>
      <c r="E20" s="226">
        <v>1042</v>
      </c>
      <c r="F20" s="219">
        <v>0</v>
      </c>
      <c r="G20" s="230">
        <f t="shared" si="0"/>
        <v>0</v>
      </c>
    </row>
    <row r="21" spans="1:7" ht="12.75">
      <c r="A21" s="41"/>
      <c r="B21" s="41"/>
      <c r="C21" s="42"/>
      <c r="D21" s="67" t="s">
        <v>192</v>
      </c>
      <c r="E21" s="226">
        <v>890</v>
      </c>
      <c r="F21" s="219">
        <v>0</v>
      </c>
      <c r="G21" s="230">
        <f t="shared" si="0"/>
        <v>0</v>
      </c>
    </row>
    <row r="22" spans="1:7" ht="12.75">
      <c r="A22" s="41"/>
      <c r="B22" s="41"/>
      <c r="C22" s="42"/>
      <c r="D22" s="67" t="s">
        <v>193</v>
      </c>
      <c r="E22" s="226">
        <v>814</v>
      </c>
      <c r="F22" s="219">
        <v>0</v>
      </c>
      <c r="G22" s="230">
        <f t="shared" si="0"/>
        <v>0</v>
      </c>
    </row>
    <row r="23" spans="1:7" ht="12.75">
      <c r="A23" s="41"/>
      <c r="B23" s="41"/>
      <c r="C23" s="42"/>
      <c r="D23" s="67" t="s">
        <v>194</v>
      </c>
      <c r="E23" s="226">
        <v>726</v>
      </c>
      <c r="F23" s="219">
        <v>0</v>
      </c>
      <c r="G23" s="230">
        <f t="shared" si="0"/>
        <v>0</v>
      </c>
    </row>
    <row r="24" spans="1:7" ht="12.75">
      <c r="A24" s="41"/>
      <c r="B24" s="41"/>
      <c r="C24" s="42"/>
      <c r="D24" s="67" t="s">
        <v>195</v>
      </c>
      <c r="E24" s="226">
        <v>726</v>
      </c>
      <c r="F24" s="219">
        <v>0</v>
      </c>
      <c r="G24" s="230">
        <f t="shared" si="0"/>
        <v>0</v>
      </c>
    </row>
    <row r="25" spans="1:7" ht="12.75">
      <c r="A25" s="41"/>
      <c r="B25" s="41"/>
      <c r="C25" s="42"/>
      <c r="D25" s="67" t="s">
        <v>196</v>
      </c>
      <c r="E25" s="226">
        <v>704</v>
      </c>
      <c r="F25" s="219">
        <v>0</v>
      </c>
      <c r="G25" s="230">
        <f t="shared" si="0"/>
        <v>0</v>
      </c>
    </row>
    <row r="26" spans="1:7" ht="12.75">
      <c r="A26" s="41"/>
      <c r="B26" s="41"/>
      <c r="C26" s="42"/>
      <c r="D26" s="67" t="s">
        <v>197</v>
      </c>
      <c r="E26" s="226">
        <v>634</v>
      </c>
      <c r="F26" s="219">
        <v>64</v>
      </c>
      <c r="G26" s="230">
        <f t="shared" si="0"/>
        <v>0.10094637223974763</v>
      </c>
    </row>
    <row r="27" spans="1:7" ht="12.75">
      <c r="A27" s="41"/>
      <c r="B27" s="41"/>
      <c r="C27" s="42"/>
      <c r="D27" s="67" t="s">
        <v>198</v>
      </c>
      <c r="E27" s="226">
        <v>300</v>
      </c>
      <c r="F27" s="219">
        <v>0</v>
      </c>
      <c r="G27" s="230">
        <f t="shared" si="0"/>
        <v>0</v>
      </c>
    </row>
    <row r="28" spans="1:5" ht="12.75">
      <c r="A28" s="282"/>
      <c r="B28" s="282"/>
      <c r="C28" s="282"/>
      <c r="D28" s="283"/>
      <c r="E28" s="283"/>
    </row>
  </sheetData>
  <mergeCells count="2">
    <mergeCell ref="A28:C28"/>
    <mergeCell ref="D28:E28"/>
  </mergeCells>
  <printOptions horizontalCentered="1"/>
  <pageMargins left="0.7086614173228347" right="0.7086614173228347" top="0.984251968503937" bottom="0.984251968503937" header="0.5118110236220472" footer="0.5118110236220472"/>
  <pageSetup firstPageNumber="48" useFirstPageNumber="1" horizontalDpi="600" verticalDpi="600" orientation="landscape" paperSize="9" r:id="rId1"/>
  <headerFooter alignWithMargins="0">
    <oddHeader>&amp;L&amp;"Arial,Pogrubiony"BUDŻET GMINY PACZKÓW
Informacja o przebiegu wykonania budżetu za I półrocze 2007r.&amp;R&amp;8Zał. nr 14
Wydatkowanie środków do dyspozycji 
jednostek pomocniczych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E1" sqref="E1:G1"/>
    </sheetView>
  </sheetViews>
  <sheetFormatPr defaultColWidth="9.140625" defaultRowHeight="12.75"/>
  <cols>
    <col min="1" max="1" width="5.57421875" style="28" bestFit="1" customWidth="1"/>
    <col min="2" max="3" width="8.8515625" style="28" bestFit="1" customWidth="1"/>
    <col min="4" max="4" width="69.7109375" style="28" bestFit="1" customWidth="1"/>
    <col min="5" max="5" width="15.8515625" style="28" customWidth="1"/>
    <col min="6" max="6" width="12.421875" style="68" customWidth="1"/>
    <col min="7" max="7" width="8.7109375" style="216" customWidth="1"/>
    <col min="8" max="16384" width="8.00390625" style="28" customWidth="1"/>
  </cols>
  <sheetData>
    <row r="1" spans="1:7" ht="12.75">
      <c r="A1" s="206" t="s">
        <v>33</v>
      </c>
      <c r="B1" s="206" t="s">
        <v>34</v>
      </c>
      <c r="C1" s="206" t="s">
        <v>73</v>
      </c>
      <c r="D1" s="206" t="s">
        <v>35</v>
      </c>
      <c r="E1" s="207" t="s">
        <v>220</v>
      </c>
      <c r="F1" s="93" t="s">
        <v>377</v>
      </c>
      <c r="G1" s="92" t="s">
        <v>376</v>
      </c>
    </row>
    <row r="2" spans="1:7" ht="12.75">
      <c r="A2" s="206" t="s">
        <v>59</v>
      </c>
      <c r="B2" s="206"/>
      <c r="C2" s="206"/>
      <c r="D2" s="208" t="s">
        <v>60</v>
      </c>
      <c r="E2" s="209" t="s">
        <v>142</v>
      </c>
      <c r="F2" s="218">
        <f>SUM(F3)</f>
        <v>19846.77</v>
      </c>
      <c r="G2" s="217">
        <f aca="true" t="shared" si="0" ref="G2:G9">F2/E2</f>
        <v>0.4715765337641971</v>
      </c>
    </row>
    <row r="3" spans="1:7" ht="12.75">
      <c r="A3" s="284"/>
      <c r="B3" s="290" t="s">
        <v>141</v>
      </c>
      <c r="C3" s="210"/>
      <c r="D3" s="211" t="s">
        <v>39</v>
      </c>
      <c r="E3" s="212" t="s">
        <v>142</v>
      </c>
      <c r="F3" s="219">
        <f>SUM(F4)</f>
        <v>19846.77</v>
      </c>
      <c r="G3" s="215">
        <f t="shared" si="0"/>
        <v>0.4715765337641971</v>
      </c>
    </row>
    <row r="4" spans="1:7" ht="12.75">
      <c r="A4" s="285"/>
      <c r="B4" s="291"/>
      <c r="C4" s="287">
        <v>2900</v>
      </c>
      <c r="D4" s="185" t="s">
        <v>324</v>
      </c>
      <c r="E4" s="192">
        <v>42086</v>
      </c>
      <c r="F4" s="190">
        <v>19846.77</v>
      </c>
      <c r="G4" s="215">
        <f t="shared" si="0"/>
        <v>0.4715765337641971</v>
      </c>
    </row>
    <row r="5" spans="1:7" ht="12.75">
      <c r="A5" s="285"/>
      <c r="B5" s="291"/>
      <c r="C5" s="288"/>
      <c r="D5" s="185" t="s">
        <v>447</v>
      </c>
      <c r="E5" s="194"/>
      <c r="F5" s="190"/>
      <c r="G5" s="215"/>
    </row>
    <row r="6" spans="1:7" ht="12.75">
      <c r="A6" s="285"/>
      <c r="B6" s="291"/>
      <c r="C6" s="288"/>
      <c r="D6" s="185" t="s">
        <v>199</v>
      </c>
      <c r="E6" s="194"/>
      <c r="F6" s="190"/>
      <c r="G6" s="215"/>
    </row>
    <row r="7" spans="1:7" ht="12.75">
      <c r="A7" s="285"/>
      <c r="B7" s="291"/>
      <c r="C7" s="288"/>
      <c r="D7" s="185" t="s">
        <v>327</v>
      </c>
      <c r="E7" s="192">
        <v>17086</v>
      </c>
      <c r="F7" s="190">
        <v>7656</v>
      </c>
      <c r="G7" s="215">
        <f t="shared" si="0"/>
        <v>0.44808615240547817</v>
      </c>
    </row>
    <row r="8" spans="1:7" ht="12.75">
      <c r="A8" s="286"/>
      <c r="B8" s="292"/>
      <c r="C8" s="289"/>
      <c r="D8" s="185" t="s">
        <v>328</v>
      </c>
      <c r="E8" s="192">
        <v>25000</v>
      </c>
      <c r="F8" s="190">
        <v>12190.77</v>
      </c>
      <c r="G8" s="215">
        <f t="shared" si="0"/>
        <v>0.48763080000000003</v>
      </c>
    </row>
    <row r="9" spans="1:7" s="96" customFormat="1" ht="12.75">
      <c r="A9" s="213">
        <v>900</v>
      </c>
      <c r="B9" s="213"/>
      <c r="C9" s="213"/>
      <c r="D9" s="181" t="s">
        <v>71</v>
      </c>
      <c r="E9" s="214">
        <f>SUM(E10)</f>
        <v>12500</v>
      </c>
      <c r="F9" s="214">
        <f>SUM(F10)</f>
        <v>4576.79</v>
      </c>
      <c r="G9" s="217">
        <f t="shared" si="0"/>
        <v>0.3661432</v>
      </c>
    </row>
    <row r="10" spans="1:7" ht="12.75">
      <c r="A10" s="296"/>
      <c r="B10" s="293">
        <v>90013</v>
      </c>
      <c r="C10" s="180"/>
      <c r="D10" s="185" t="s">
        <v>155</v>
      </c>
      <c r="E10" s="192">
        <v>12500</v>
      </c>
      <c r="F10" s="190">
        <f>SUM(F11)</f>
        <v>4576.79</v>
      </c>
      <c r="G10" s="215">
        <f>F10/E10</f>
        <v>0.3661432</v>
      </c>
    </row>
    <row r="11" spans="1:7" ht="12.75">
      <c r="A11" s="296"/>
      <c r="B11" s="294"/>
      <c r="C11" s="287">
        <v>2900</v>
      </c>
      <c r="D11" s="185" t="s">
        <v>324</v>
      </c>
      <c r="E11" s="192">
        <v>12500</v>
      </c>
      <c r="F11" s="190">
        <v>4576.79</v>
      </c>
      <c r="G11" s="215">
        <f>F11/E11</f>
        <v>0.3661432</v>
      </c>
    </row>
    <row r="12" spans="1:7" ht="12.75">
      <c r="A12" s="296"/>
      <c r="B12" s="294"/>
      <c r="C12" s="288"/>
      <c r="D12" s="185" t="s">
        <v>447</v>
      </c>
      <c r="E12" s="194"/>
      <c r="F12" s="190"/>
      <c r="G12" s="215"/>
    </row>
    <row r="13" spans="1:7" ht="12.75">
      <c r="A13" s="296"/>
      <c r="B13" s="294"/>
      <c r="C13" s="288"/>
      <c r="D13" s="185" t="s">
        <v>199</v>
      </c>
      <c r="E13" s="194"/>
      <c r="F13" s="190"/>
      <c r="G13" s="215"/>
    </row>
    <row r="14" spans="1:7" ht="12.75">
      <c r="A14" s="296"/>
      <c r="B14" s="295"/>
      <c r="C14" s="289"/>
      <c r="D14" s="185" t="s">
        <v>352</v>
      </c>
      <c r="E14" s="192">
        <v>12500</v>
      </c>
      <c r="F14" s="190">
        <v>4576.79</v>
      </c>
      <c r="G14" s="215">
        <f>F14/E14</f>
        <v>0.3661432</v>
      </c>
    </row>
  </sheetData>
  <mergeCells count="6">
    <mergeCell ref="A3:A8"/>
    <mergeCell ref="C11:C14"/>
    <mergeCell ref="C4:C8"/>
    <mergeCell ref="B3:B8"/>
    <mergeCell ref="B10:B14"/>
    <mergeCell ref="A10:A14"/>
  </mergeCells>
  <printOptions/>
  <pageMargins left="0.6299212598425197" right="0.4330708661417323" top="0.984251968503937" bottom="0.984251968503937" header="0.5118110236220472" footer="0.5118110236220472"/>
  <pageSetup firstPageNumber="49" useFirstPageNumber="1" horizontalDpi="600" verticalDpi="600" orientation="landscape" paperSize="9" r:id="rId2"/>
  <headerFooter alignWithMargins="0">
    <oddHeader xml:space="preserve">&amp;L&amp;"Arial,Pogrubiony"BUDŻET GMINY PACZKÓW 
Informacja o przebiegu wykonania budżetu za I półrocze 2007r.&amp;R&amp;8Zał. nr 15
Wydatki na realizację zadań  wspólnych 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showGridLines="0" zoomScale="115" zoomScaleNormal="115" workbookViewId="0" topLeftCell="A1">
      <selection activeCell="G8" sqref="G8"/>
    </sheetView>
  </sheetViews>
  <sheetFormatPr defaultColWidth="9.140625" defaultRowHeight="12.75"/>
  <cols>
    <col min="1" max="1" width="5.57421875" style="5" bestFit="1" customWidth="1"/>
    <col min="2" max="2" width="7.140625" style="5" bestFit="1" customWidth="1"/>
    <col min="3" max="3" width="64.57421875" style="5" customWidth="1"/>
    <col min="4" max="4" width="12.7109375" style="83" bestFit="1" customWidth="1"/>
    <col min="5" max="5" width="12.7109375" style="91" bestFit="1" customWidth="1"/>
    <col min="6" max="6" width="7.28125" style="101" bestFit="1" customWidth="1"/>
    <col min="7" max="16384" width="8.00390625" style="5" customWidth="1"/>
  </cols>
  <sheetData>
    <row r="1" spans="1:6" ht="12.75">
      <c r="A1" s="10" t="s">
        <v>33</v>
      </c>
      <c r="B1" s="10" t="s">
        <v>266</v>
      </c>
      <c r="C1" s="10" t="s">
        <v>35</v>
      </c>
      <c r="D1" s="84" t="s">
        <v>220</v>
      </c>
      <c r="E1" s="93" t="s">
        <v>377</v>
      </c>
      <c r="F1" s="92" t="s">
        <v>376</v>
      </c>
    </row>
    <row r="2" spans="1:6" ht="12.75">
      <c r="A2" s="12">
        <v>10</v>
      </c>
      <c r="B2" s="6"/>
      <c r="C2" s="13" t="s">
        <v>37</v>
      </c>
      <c r="D2" s="85">
        <f>SUM(D3)</f>
        <v>67263</v>
      </c>
      <c r="E2" s="89">
        <f>SUM(E3)</f>
        <v>66995.18</v>
      </c>
      <c r="F2" s="98">
        <f>E2/D2</f>
        <v>0.9960183161619314</v>
      </c>
    </row>
    <row r="3" spans="1:6" ht="12.75">
      <c r="A3" s="6"/>
      <c r="B3" s="14">
        <v>1095</v>
      </c>
      <c r="C3" s="15" t="s">
        <v>39</v>
      </c>
      <c r="D3" s="86">
        <v>67263</v>
      </c>
      <c r="E3" s="90">
        <v>66995.18</v>
      </c>
      <c r="F3" s="99">
        <f aca="true" t="shared" si="0" ref="F3:F14">E3/D3</f>
        <v>0.9960183161619314</v>
      </c>
    </row>
    <row r="4" spans="1:6" ht="12.75">
      <c r="A4" s="17">
        <v>600</v>
      </c>
      <c r="B4" s="6"/>
      <c r="C4" s="13" t="s">
        <v>41</v>
      </c>
      <c r="D4" s="85">
        <f>SUM(D5)</f>
        <v>2085133</v>
      </c>
      <c r="E4" s="89">
        <f>SUM(E5)</f>
        <v>262376.31</v>
      </c>
      <c r="F4" s="98">
        <f t="shared" si="0"/>
        <v>0.12583193014546315</v>
      </c>
    </row>
    <row r="5" spans="1:6" ht="12.75">
      <c r="A5" s="6"/>
      <c r="B5" s="19">
        <v>60016</v>
      </c>
      <c r="C5" s="15" t="s">
        <v>43</v>
      </c>
      <c r="D5" s="86">
        <v>2085133</v>
      </c>
      <c r="E5" s="90">
        <v>262376.31</v>
      </c>
      <c r="F5" s="99">
        <f t="shared" si="0"/>
        <v>0.12583193014546315</v>
      </c>
    </row>
    <row r="6" spans="1:6" s="96" customFormat="1" ht="12.75">
      <c r="A6" s="94">
        <v>630</v>
      </c>
      <c r="B6" s="95"/>
      <c r="C6" s="13" t="s">
        <v>106</v>
      </c>
      <c r="D6" s="85">
        <f>SUM(D7)</f>
        <v>0</v>
      </c>
      <c r="E6" s="89">
        <f>SUM(E7)</f>
        <v>334.3</v>
      </c>
      <c r="F6" s="98" t="s">
        <v>217</v>
      </c>
    </row>
    <row r="7" spans="1:6" ht="12.75">
      <c r="A7" s="6"/>
      <c r="B7" s="19">
        <v>63095</v>
      </c>
      <c r="C7" s="15" t="s">
        <v>39</v>
      </c>
      <c r="D7" s="86">
        <v>0</v>
      </c>
      <c r="E7" s="90">
        <v>334.3</v>
      </c>
      <c r="F7" s="99" t="s">
        <v>217</v>
      </c>
    </row>
    <row r="8" spans="1:6" ht="12.75">
      <c r="A8" s="17">
        <v>700</v>
      </c>
      <c r="B8" s="6"/>
      <c r="C8" s="13" t="s">
        <v>44</v>
      </c>
      <c r="D8" s="85">
        <f>SUM(D9)</f>
        <v>3374736</v>
      </c>
      <c r="E8" s="89">
        <f>SUM(E9)</f>
        <v>1372558.47</v>
      </c>
      <c r="F8" s="98">
        <f t="shared" si="0"/>
        <v>0.40671580532521656</v>
      </c>
    </row>
    <row r="9" spans="1:6" ht="12.75">
      <c r="A9" s="6"/>
      <c r="B9" s="19">
        <v>70005</v>
      </c>
      <c r="C9" s="15" t="s">
        <v>45</v>
      </c>
      <c r="D9" s="86">
        <v>3374736</v>
      </c>
      <c r="E9" s="90">
        <v>1372558.47</v>
      </c>
      <c r="F9" s="99">
        <f t="shared" si="0"/>
        <v>0.40671580532521656</v>
      </c>
    </row>
    <row r="10" spans="1:6" ht="12.75">
      <c r="A10" s="17">
        <v>750</v>
      </c>
      <c r="B10" s="6"/>
      <c r="C10" s="13" t="s">
        <v>47</v>
      </c>
      <c r="D10" s="85">
        <f>SUM(D11:D13)</f>
        <v>97523</v>
      </c>
      <c r="E10" s="89">
        <f>SUM(E11:E13)</f>
        <v>55175.95</v>
      </c>
      <c r="F10" s="98">
        <f t="shared" si="0"/>
        <v>0.565773714918532</v>
      </c>
    </row>
    <row r="11" spans="1:6" ht="12.75">
      <c r="A11" s="6"/>
      <c r="B11" s="19">
        <v>75011</v>
      </c>
      <c r="C11" s="15" t="s">
        <v>48</v>
      </c>
      <c r="D11" s="86">
        <v>97523</v>
      </c>
      <c r="E11" s="90">
        <v>50547.22</v>
      </c>
      <c r="F11" s="99">
        <f t="shared" si="0"/>
        <v>0.5183107574623422</v>
      </c>
    </row>
    <row r="12" spans="1:6" ht="12.75">
      <c r="A12" s="6"/>
      <c r="B12" s="19">
        <v>75023</v>
      </c>
      <c r="C12" s="15" t="s">
        <v>378</v>
      </c>
      <c r="D12" s="86">
        <v>0</v>
      </c>
      <c r="E12" s="90">
        <v>-1626</v>
      </c>
      <c r="F12" s="99" t="s">
        <v>217</v>
      </c>
    </row>
    <row r="13" spans="1:6" ht="12.75">
      <c r="A13" s="6"/>
      <c r="B13" s="19">
        <v>75095</v>
      </c>
      <c r="C13" s="15" t="s">
        <v>39</v>
      </c>
      <c r="D13" s="86">
        <v>0</v>
      </c>
      <c r="E13" s="90">
        <v>6254.73</v>
      </c>
      <c r="F13" s="99" t="s">
        <v>217</v>
      </c>
    </row>
    <row r="14" spans="1:6" ht="12.75">
      <c r="A14" s="17">
        <v>751</v>
      </c>
      <c r="B14" s="6"/>
      <c r="C14" s="13" t="s">
        <v>221</v>
      </c>
      <c r="D14" s="85">
        <v>2240</v>
      </c>
      <c r="E14" s="89">
        <f>SUM(E16)</f>
        <v>1118</v>
      </c>
      <c r="F14" s="98">
        <f t="shared" si="0"/>
        <v>0.49910714285714286</v>
      </c>
    </row>
    <row r="15" spans="1:6" ht="12.75">
      <c r="A15" s="6"/>
      <c r="B15" s="6"/>
      <c r="C15" s="13" t="s">
        <v>222</v>
      </c>
      <c r="D15" s="87"/>
      <c r="E15" s="90"/>
      <c r="F15" s="99"/>
    </row>
    <row r="16" spans="1:6" ht="12.75">
      <c r="A16" s="6"/>
      <c r="B16" s="19">
        <v>75101</v>
      </c>
      <c r="C16" s="15" t="s">
        <v>223</v>
      </c>
      <c r="D16" s="86">
        <v>2240</v>
      </c>
      <c r="E16" s="90">
        <v>1118</v>
      </c>
      <c r="F16" s="99">
        <f aca="true" t="shared" si="1" ref="F16:F21">E16/D16</f>
        <v>0.49910714285714286</v>
      </c>
    </row>
    <row r="17" spans="1:6" ht="12.75">
      <c r="A17" s="17">
        <v>754</v>
      </c>
      <c r="B17" s="6"/>
      <c r="C17" s="13" t="s">
        <v>50</v>
      </c>
      <c r="D17" s="85">
        <f>SUM(D18:D20)</f>
        <v>7000</v>
      </c>
      <c r="E17" s="89">
        <f>SUM(E18:E20)</f>
        <v>4364</v>
      </c>
      <c r="F17" s="98">
        <f t="shared" si="1"/>
        <v>0.6234285714285714</v>
      </c>
    </row>
    <row r="18" spans="1:6" ht="12.75">
      <c r="A18" s="17"/>
      <c r="B18" s="6">
        <v>75412</v>
      </c>
      <c r="C18" s="15" t="s">
        <v>130</v>
      </c>
      <c r="D18" s="86">
        <v>0</v>
      </c>
      <c r="E18" s="90">
        <v>2600</v>
      </c>
      <c r="F18" s="99" t="s">
        <v>217</v>
      </c>
    </row>
    <row r="19" spans="1:6" ht="12.75">
      <c r="A19" s="6"/>
      <c r="B19" s="19">
        <v>75414</v>
      </c>
      <c r="C19" s="15" t="s">
        <v>51</v>
      </c>
      <c r="D19" s="86">
        <v>1000</v>
      </c>
      <c r="E19" s="90">
        <v>0</v>
      </c>
      <c r="F19" s="99">
        <f t="shared" si="1"/>
        <v>0</v>
      </c>
    </row>
    <row r="20" spans="1:6" ht="12.75">
      <c r="A20" s="6"/>
      <c r="B20" s="19">
        <v>75416</v>
      </c>
      <c r="C20" s="15" t="s">
        <v>52</v>
      </c>
      <c r="D20" s="86">
        <v>6000</v>
      </c>
      <c r="E20" s="90">
        <v>1764</v>
      </c>
      <c r="F20" s="99">
        <f t="shared" si="1"/>
        <v>0.294</v>
      </c>
    </row>
    <row r="21" spans="1:6" ht="12.75">
      <c r="A21" s="17">
        <v>756</v>
      </c>
      <c r="B21" s="6"/>
      <c r="C21" s="13" t="s">
        <v>224</v>
      </c>
      <c r="D21" s="85">
        <f>SUM(D24:D33)</f>
        <v>6868604</v>
      </c>
      <c r="E21" s="89">
        <f>SUM(E24:E33)</f>
        <v>3979607.12</v>
      </c>
      <c r="F21" s="98">
        <f t="shared" si="1"/>
        <v>0.579390967946325</v>
      </c>
    </row>
    <row r="22" spans="1:6" ht="12.75">
      <c r="A22" s="6"/>
      <c r="B22" s="6"/>
      <c r="C22" s="13" t="s">
        <v>225</v>
      </c>
      <c r="D22" s="87"/>
      <c r="E22" s="90"/>
      <c r="F22" s="99"/>
    </row>
    <row r="23" spans="1:6" ht="12.75">
      <c r="A23" s="6"/>
      <c r="B23" s="6"/>
      <c r="C23" s="13" t="s">
        <v>226</v>
      </c>
      <c r="D23" s="87"/>
      <c r="E23" s="90"/>
      <c r="F23" s="99"/>
    </row>
    <row r="24" spans="1:6" ht="12.75">
      <c r="A24" s="6"/>
      <c r="B24" s="19">
        <v>75601</v>
      </c>
      <c r="C24" s="15" t="s">
        <v>53</v>
      </c>
      <c r="D24" s="86">
        <v>7700</v>
      </c>
      <c r="E24" s="90">
        <v>6014</v>
      </c>
      <c r="F24" s="99">
        <f>E24/D24</f>
        <v>0.7810389610389611</v>
      </c>
    </row>
    <row r="25" spans="1:6" ht="12.75">
      <c r="A25" s="6"/>
      <c r="B25" s="19">
        <v>75615</v>
      </c>
      <c r="C25" s="15" t="s">
        <v>227</v>
      </c>
      <c r="D25" s="86">
        <v>2355816</v>
      </c>
      <c r="E25" s="90">
        <v>1241698.61</v>
      </c>
      <c r="F25" s="99">
        <f>E25/D25</f>
        <v>0.5270779254406966</v>
      </c>
    </row>
    <row r="26" spans="1:6" ht="12.75">
      <c r="A26" s="6"/>
      <c r="B26" s="6"/>
      <c r="C26" s="15" t="s">
        <v>228</v>
      </c>
      <c r="D26" s="87"/>
      <c r="E26" s="90"/>
      <c r="F26" s="99"/>
    </row>
    <row r="27" spans="1:6" ht="12.75">
      <c r="A27" s="6"/>
      <c r="B27" s="6"/>
      <c r="C27" s="15" t="s">
        <v>229</v>
      </c>
      <c r="D27" s="87"/>
      <c r="E27" s="90"/>
      <c r="F27" s="99"/>
    </row>
    <row r="28" spans="1:6" ht="12.75">
      <c r="A28" s="6"/>
      <c r="B28" s="19">
        <v>75616</v>
      </c>
      <c r="C28" s="15" t="s">
        <v>230</v>
      </c>
      <c r="D28" s="86">
        <v>1316200</v>
      </c>
      <c r="E28" s="90">
        <v>867160.75</v>
      </c>
      <c r="F28" s="99">
        <f>E28/D28</f>
        <v>0.6588366129767512</v>
      </c>
    </row>
    <row r="29" spans="1:6" ht="12.75">
      <c r="A29" s="6"/>
      <c r="B29" s="6"/>
      <c r="C29" s="15" t="s">
        <v>231</v>
      </c>
      <c r="D29" s="87"/>
      <c r="E29" s="90"/>
      <c r="F29" s="99"/>
    </row>
    <row r="30" spans="1:6" ht="12.75">
      <c r="A30" s="6"/>
      <c r="B30" s="6"/>
      <c r="C30" s="15" t="s">
        <v>232</v>
      </c>
      <c r="D30" s="87"/>
      <c r="E30" s="90"/>
      <c r="F30" s="99"/>
    </row>
    <row r="31" spans="1:6" ht="12.75">
      <c r="A31" s="6"/>
      <c r="B31" s="19">
        <v>75618</v>
      </c>
      <c r="C31" s="15" t="s">
        <v>233</v>
      </c>
      <c r="D31" s="86">
        <v>135000</v>
      </c>
      <c r="E31" s="90">
        <v>74313.52</v>
      </c>
      <c r="F31" s="99">
        <f>E31/D31</f>
        <v>0.5504705185185186</v>
      </c>
    </row>
    <row r="32" spans="1:6" ht="12.75">
      <c r="A32" s="6"/>
      <c r="B32" s="6"/>
      <c r="C32" s="15" t="s">
        <v>234</v>
      </c>
      <c r="D32" s="87"/>
      <c r="E32" s="90"/>
      <c r="F32" s="99"/>
    </row>
    <row r="33" spans="1:6" ht="12.75">
      <c r="A33" s="6"/>
      <c r="B33" s="19">
        <v>75621</v>
      </c>
      <c r="C33" s="15" t="s">
        <v>54</v>
      </c>
      <c r="D33" s="86">
        <v>3053888</v>
      </c>
      <c r="E33" s="90">
        <v>1790420.24</v>
      </c>
      <c r="F33" s="99">
        <f aca="true" t="shared" si="2" ref="F33:F48">E33/D33</f>
        <v>0.5862756721923005</v>
      </c>
    </row>
    <row r="34" spans="1:6" ht="12.75">
      <c r="A34" s="17">
        <v>758</v>
      </c>
      <c r="B34" s="6"/>
      <c r="C34" s="13" t="s">
        <v>55</v>
      </c>
      <c r="D34" s="85">
        <f>SUM(D35:D38)</f>
        <v>9351421</v>
      </c>
      <c r="E34" s="85">
        <f>SUM(E35:E38)</f>
        <v>5454473.69</v>
      </c>
      <c r="F34" s="98">
        <f t="shared" si="2"/>
        <v>0.5832775243463</v>
      </c>
    </row>
    <row r="35" spans="1:6" ht="12.75">
      <c r="A35" s="6"/>
      <c r="B35" s="19">
        <v>75801</v>
      </c>
      <c r="C35" s="15" t="s">
        <v>56</v>
      </c>
      <c r="D35" s="86">
        <v>6337748</v>
      </c>
      <c r="E35" s="90">
        <v>3900152</v>
      </c>
      <c r="F35" s="99">
        <f t="shared" si="2"/>
        <v>0.6153845182863061</v>
      </c>
    </row>
    <row r="36" spans="1:6" ht="12.75">
      <c r="A36" s="6"/>
      <c r="B36" s="19">
        <v>75807</v>
      </c>
      <c r="C36" s="15" t="s">
        <v>57</v>
      </c>
      <c r="D36" s="86">
        <v>2849881</v>
      </c>
      <c r="E36" s="90">
        <v>1424940</v>
      </c>
      <c r="F36" s="99">
        <f t="shared" si="2"/>
        <v>0.4999998245540779</v>
      </c>
    </row>
    <row r="37" spans="1:6" ht="12.75">
      <c r="A37" s="6"/>
      <c r="B37" s="19">
        <v>75814</v>
      </c>
      <c r="C37" s="15" t="s">
        <v>379</v>
      </c>
      <c r="D37" s="86">
        <v>68058</v>
      </c>
      <c r="E37" s="90">
        <v>81513.69</v>
      </c>
      <c r="F37" s="99">
        <f t="shared" si="2"/>
        <v>1.197709159834259</v>
      </c>
    </row>
    <row r="38" spans="1:6" ht="12.75">
      <c r="A38" s="6"/>
      <c r="B38" s="19">
        <v>75831</v>
      </c>
      <c r="C38" s="15" t="s">
        <v>58</v>
      </c>
      <c r="D38" s="86">
        <v>95734</v>
      </c>
      <c r="E38" s="90">
        <v>47868</v>
      </c>
      <c r="F38" s="99">
        <f t="shared" si="2"/>
        <v>0.5000104456097102</v>
      </c>
    </row>
    <row r="39" spans="1:6" ht="12.75">
      <c r="A39" s="17">
        <v>801</v>
      </c>
      <c r="B39" s="6"/>
      <c r="C39" s="13" t="s">
        <v>60</v>
      </c>
      <c r="D39" s="85">
        <f>SUM(D40:D43)</f>
        <v>468007</v>
      </c>
      <c r="E39" s="85">
        <f>SUM(E40:E43)</f>
        <v>314083.35</v>
      </c>
      <c r="F39" s="98">
        <f t="shared" si="2"/>
        <v>0.6711082312871388</v>
      </c>
    </row>
    <row r="40" spans="1:6" ht="12.75">
      <c r="A40" s="6"/>
      <c r="B40" s="19">
        <v>80101</v>
      </c>
      <c r="C40" s="15" t="s">
        <v>61</v>
      </c>
      <c r="D40" s="86">
        <v>151070</v>
      </c>
      <c r="E40" s="90">
        <v>99071.65</v>
      </c>
      <c r="F40" s="99">
        <f t="shared" si="2"/>
        <v>0.6557996293109154</v>
      </c>
    </row>
    <row r="41" spans="1:6" ht="12.75">
      <c r="A41" s="6"/>
      <c r="B41" s="19">
        <v>80104</v>
      </c>
      <c r="C41" s="15" t="s">
        <v>235</v>
      </c>
      <c r="D41" s="86">
        <v>244738</v>
      </c>
      <c r="E41" s="90">
        <v>149911.4</v>
      </c>
      <c r="F41" s="99">
        <f t="shared" si="2"/>
        <v>0.6125383062703789</v>
      </c>
    </row>
    <row r="42" spans="1:6" ht="12.75">
      <c r="A42" s="6"/>
      <c r="B42" s="19">
        <v>80110</v>
      </c>
      <c r="C42" s="15" t="s">
        <v>62</v>
      </c>
      <c r="D42" s="86">
        <v>24000</v>
      </c>
      <c r="E42" s="90">
        <v>16901.3</v>
      </c>
      <c r="F42" s="99">
        <f t="shared" si="2"/>
        <v>0.7042208333333333</v>
      </c>
    </row>
    <row r="43" spans="1:6" ht="12.75">
      <c r="A43" s="6"/>
      <c r="B43" s="19">
        <v>80195</v>
      </c>
      <c r="C43" s="15" t="s">
        <v>39</v>
      </c>
      <c r="D43" s="86">
        <v>48199</v>
      </c>
      <c r="E43" s="90">
        <v>48199</v>
      </c>
      <c r="F43" s="99">
        <f t="shared" si="2"/>
        <v>1</v>
      </c>
    </row>
    <row r="44" spans="1:6" ht="12.75">
      <c r="A44" s="17">
        <v>851</v>
      </c>
      <c r="B44" s="6"/>
      <c r="C44" s="13" t="s">
        <v>64</v>
      </c>
      <c r="D44" s="85">
        <f>SUM(D45:D46)</f>
        <v>148088</v>
      </c>
      <c r="E44" s="85">
        <f>SUM(E45:E46)</f>
        <v>109087.39</v>
      </c>
      <c r="F44" s="98">
        <f t="shared" si="2"/>
        <v>0.7366389579169142</v>
      </c>
    </row>
    <row r="45" spans="1:6" ht="12.75">
      <c r="A45" s="6"/>
      <c r="B45" s="19">
        <v>85154</v>
      </c>
      <c r="C45" s="15" t="s">
        <v>65</v>
      </c>
      <c r="D45" s="86">
        <v>145688</v>
      </c>
      <c r="E45" s="90">
        <v>109087.39</v>
      </c>
      <c r="F45" s="99">
        <f t="shared" si="2"/>
        <v>0.7487740239415738</v>
      </c>
    </row>
    <row r="46" spans="1:6" ht="12.75">
      <c r="A46" s="6"/>
      <c r="B46" s="19">
        <v>85195</v>
      </c>
      <c r="C46" s="15" t="s">
        <v>39</v>
      </c>
      <c r="D46" s="86">
        <v>2400</v>
      </c>
      <c r="E46" s="90">
        <v>0</v>
      </c>
      <c r="F46" s="99">
        <f t="shared" si="2"/>
        <v>0</v>
      </c>
    </row>
    <row r="47" spans="1:6" ht="12.75">
      <c r="A47" s="17">
        <v>852</v>
      </c>
      <c r="B47" s="6"/>
      <c r="C47" s="13" t="s">
        <v>66</v>
      </c>
      <c r="D47" s="85">
        <f>SUM(D48:D55)</f>
        <v>5512418</v>
      </c>
      <c r="E47" s="85">
        <f>SUM(E48:E55)</f>
        <v>2417289.24</v>
      </c>
      <c r="F47" s="98">
        <f t="shared" si="2"/>
        <v>0.438517042793199</v>
      </c>
    </row>
    <row r="48" spans="1:6" ht="12.75">
      <c r="A48" s="6"/>
      <c r="B48" s="19">
        <v>85212</v>
      </c>
      <c r="C48" s="15" t="s">
        <v>236</v>
      </c>
      <c r="D48" s="86">
        <v>4433000</v>
      </c>
      <c r="E48" s="90">
        <v>1953388.14</v>
      </c>
      <c r="F48" s="99">
        <f t="shared" si="2"/>
        <v>0.4406469975186104</v>
      </c>
    </row>
    <row r="49" spans="1:6" ht="12.75">
      <c r="A49" s="6"/>
      <c r="B49" s="6"/>
      <c r="C49" s="15" t="s">
        <v>237</v>
      </c>
      <c r="D49" s="87"/>
      <c r="E49" s="90"/>
      <c r="F49" s="99"/>
    </row>
    <row r="50" spans="1:6" ht="12.75">
      <c r="A50" s="6"/>
      <c r="B50" s="19">
        <v>85213</v>
      </c>
      <c r="C50" s="15" t="s">
        <v>238</v>
      </c>
      <c r="D50" s="86">
        <v>29000</v>
      </c>
      <c r="E50" s="90">
        <v>8500</v>
      </c>
      <c r="F50" s="99">
        <f>E50/D50</f>
        <v>0.29310344827586204</v>
      </c>
    </row>
    <row r="51" spans="1:6" ht="12.75">
      <c r="A51" s="6"/>
      <c r="B51" s="6"/>
      <c r="C51" s="15" t="s">
        <v>239</v>
      </c>
      <c r="D51" s="87"/>
      <c r="E51" s="90"/>
      <c r="F51" s="99"/>
    </row>
    <row r="52" spans="1:6" ht="12.75">
      <c r="A52" s="6"/>
      <c r="B52" s="19">
        <v>85214</v>
      </c>
      <c r="C52" s="15" t="s">
        <v>68</v>
      </c>
      <c r="D52" s="86">
        <v>745000</v>
      </c>
      <c r="E52" s="90">
        <v>300608.52</v>
      </c>
      <c r="F52" s="99">
        <f aca="true" t="shared" si="3" ref="F52:F64">E52/D52</f>
        <v>0.40350136912751683</v>
      </c>
    </row>
    <row r="53" spans="1:6" ht="12.75">
      <c r="A53" s="6"/>
      <c r="B53" s="19">
        <v>85219</v>
      </c>
      <c r="C53" s="15" t="s">
        <v>69</v>
      </c>
      <c r="D53" s="86">
        <v>153000</v>
      </c>
      <c r="E53" s="90">
        <v>90398.84</v>
      </c>
      <c r="F53" s="99">
        <f t="shared" si="3"/>
        <v>0.5908420915032679</v>
      </c>
    </row>
    <row r="54" spans="1:6" ht="12.75">
      <c r="A54" s="6"/>
      <c r="B54" s="19">
        <v>85228</v>
      </c>
      <c r="C54" s="15" t="s">
        <v>70</v>
      </c>
      <c r="D54" s="86">
        <v>22000</v>
      </c>
      <c r="E54" s="90">
        <v>12131.74</v>
      </c>
      <c r="F54" s="99">
        <f t="shared" si="3"/>
        <v>0.5514427272727273</v>
      </c>
    </row>
    <row r="55" spans="1:6" ht="12.75">
      <c r="A55" s="6"/>
      <c r="B55" s="19">
        <v>85295</v>
      </c>
      <c r="C55" s="15" t="s">
        <v>39</v>
      </c>
      <c r="D55" s="86">
        <v>130418</v>
      </c>
      <c r="E55" s="90">
        <v>52262</v>
      </c>
      <c r="F55" s="99">
        <f t="shared" si="3"/>
        <v>0.4007268935269671</v>
      </c>
    </row>
    <row r="56" spans="1:6" s="96" customFormat="1" ht="12.75">
      <c r="A56" s="94">
        <v>854</v>
      </c>
      <c r="B56" s="95"/>
      <c r="C56" s="13" t="s">
        <v>147</v>
      </c>
      <c r="D56" s="85">
        <f>SUM(D57)</f>
        <v>222479</v>
      </c>
      <c r="E56" s="85">
        <f>SUM(E57)</f>
        <v>222479</v>
      </c>
      <c r="F56" s="98">
        <f t="shared" si="3"/>
        <v>1</v>
      </c>
    </row>
    <row r="57" spans="1:6" ht="12.75">
      <c r="A57" s="6"/>
      <c r="B57" s="19">
        <v>85415</v>
      </c>
      <c r="C57" s="15" t="s">
        <v>148</v>
      </c>
      <c r="D57" s="86">
        <v>222479</v>
      </c>
      <c r="E57" s="90">
        <v>222479</v>
      </c>
      <c r="F57" s="99">
        <f t="shared" si="3"/>
        <v>1</v>
      </c>
    </row>
    <row r="58" spans="1:6" ht="12.75">
      <c r="A58" s="17">
        <v>900</v>
      </c>
      <c r="B58" s="6"/>
      <c r="C58" s="13" t="s">
        <v>71</v>
      </c>
      <c r="D58" s="85">
        <f>SUM(D59:D60)</f>
        <v>2500</v>
      </c>
      <c r="E58" s="85">
        <f>SUM(E59:E60)</f>
        <v>3016.3500000000004</v>
      </c>
      <c r="F58" s="98">
        <f t="shared" si="3"/>
        <v>1.2065400000000002</v>
      </c>
    </row>
    <row r="59" spans="1:6" ht="12.75">
      <c r="A59" s="6"/>
      <c r="B59" s="19">
        <v>90020</v>
      </c>
      <c r="C59" s="15" t="s">
        <v>72</v>
      </c>
      <c r="D59" s="86">
        <v>500</v>
      </c>
      <c r="E59" s="90">
        <v>829.03</v>
      </c>
      <c r="F59" s="99">
        <f t="shared" si="3"/>
        <v>1.6580599999999999</v>
      </c>
    </row>
    <row r="60" spans="1:6" ht="12.75">
      <c r="A60" s="6"/>
      <c r="B60" s="19">
        <v>90095</v>
      </c>
      <c r="C60" s="15" t="s">
        <v>39</v>
      </c>
      <c r="D60" s="86">
        <v>2000</v>
      </c>
      <c r="E60" s="90">
        <v>2187.32</v>
      </c>
      <c r="F60" s="99">
        <f t="shared" si="3"/>
        <v>1.09366</v>
      </c>
    </row>
    <row r="61" spans="1:6" ht="12.75">
      <c r="A61" s="17">
        <v>926</v>
      </c>
      <c r="B61" s="6"/>
      <c r="C61" s="13" t="s">
        <v>163</v>
      </c>
      <c r="D61" s="85">
        <f>SUM(D62:D63)</f>
        <v>97690</v>
      </c>
      <c r="E61" s="85">
        <f>SUM(E62:E63)</f>
        <v>30673.08</v>
      </c>
      <c r="F61" s="98">
        <f t="shared" si="3"/>
        <v>0.31398382638959976</v>
      </c>
    </row>
    <row r="62" spans="1:6" ht="12.75">
      <c r="A62" s="17"/>
      <c r="B62" s="6">
        <v>92601</v>
      </c>
      <c r="C62" s="15" t="s">
        <v>164</v>
      </c>
      <c r="D62" s="86">
        <v>27183</v>
      </c>
      <c r="E62" s="90">
        <v>27183</v>
      </c>
      <c r="F62" s="99">
        <f t="shared" si="3"/>
        <v>1</v>
      </c>
    </row>
    <row r="63" spans="1:6" ht="12.75">
      <c r="A63" s="6"/>
      <c r="B63" s="19">
        <v>92605</v>
      </c>
      <c r="C63" s="15" t="s">
        <v>165</v>
      </c>
      <c r="D63" s="86">
        <v>70507</v>
      </c>
      <c r="E63" s="90">
        <v>3490.08</v>
      </c>
      <c r="F63" s="99">
        <f t="shared" si="3"/>
        <v>0.049499765980682765</v>
      </c>
    </row>
    <row r="64" spans="1:6" ht="12.75">
      <c r="A64" s="8"/>
      <c r="B64" s="8"/>
      <c r="C64" s="27" t="s">
        <v>180</v>
      </c>
      <c r="D64" s="88">
        <f>SUM(D61,D58,D56,D47,D44,D39,D34,D21,D17,D14,D10,D8,D6,D4,D2)</f>
        <v>28305102</v>
      </c>
      <c r="E64" s="97">
        <f>SUM(E61,E58,E56,E47,E44,E39,E34,E21,E17,E14,E10,E8,E6,E4,E2)</f>
        <v>14293631.430000003</v>
      </c>
      <c r="F64" s="100">
        <f t="shared" si="3"/>
        <v>0.5049842756263518</v>
      </c>
    </row>
  </sheetData>
  <printOptions horizontalCentered="1"/>
  <pageMargins left="0.6299212598425197" right="0.4724409448818898" top="1.1811023622047245" bottom="0.984251968503937" header="0.5118110236220472" footer="0.5118110236220472"/>
  <pageSetup firstPageNumber="2" useFirstPageNumber="1" horizontalDpi="600" verticalDpi="600" orientation="landscape" paperSize="9" r:id="rId2"/>
  <headerFooter alignWithMargins="0">
    <oddHeader>&amp;L&amp;"Arial,Pogrubiony"BUDŻET GMINY PACZKÓW
Informacja o przebiegu wykonania budżetu za I półrocze 2007r. &amp;R&amp;8Zał. nr 2
Wykonanie dochodów wg
działów i rozdziałów klasyfikacji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9"/>
  <sheetViews>
    <sheetView showGridLines="0" workbookViewId="0" topLeftCell="A120">
      <selection activeCell="B134" sqref="B134:G135"/>
    </sheetView>
  </sheetViews>
  <sheetFormatPr defaultColWidth="9.140625" defaultRowHeight="12.75"/>
  <cols>
    <col min="1" max="1" width="5.57421875" style="31" bestFit="1" customWidth="1"/>
    <col min="2" max="2" width="8.8515625" style="31" bestFit="1" customWidth="1"/>
    <col min="3" max="3" width="5.00390625" style="31" bestFit="1" customWidth="1"/>
    <col min="4" max="4" width="68.140625" style="5" bestFit="1" customWidth="1"/>
    <col min="5" max="5" width="12.7109375" style="5" bestFit="1" customWidth="1"/>
    <col min="6" max="6" width="15.00390625" style="91" customWidth="1"/>
    <col min="7" max="7" width="9.8515625" style="101" customWidth="1"/>
    <col min="8" max="16384" width="8.00390625" style="5" customWidth="1"/>
  </cols>
  <sheetData>
    <row r="1" spans="1:7" s="31" customFormat="1" ht="12.75">
      <c r="A1" s="10" t="s">
        <v>33</v>
      </c>
      <c r="B1" s="10" t="s">
        <v>34</v>
      </c>
      <c r="C1" s="10" t="s">
        <v>265</v>
      </c>
      <c r="D1" s="10" t="s">
        <v>35</v>
      </c>
      <c r="E1" s="10" t="s">
        <v>220</v>
      </c>
      <c r="F1" s="93" t="s">
        <v>377</v>
      </c>
      <c r="G1" s="92" t="s">
        <v>376</v>
      </c>
    </row>
    <row r="2" spans="1:7" ht="12.75">
      <c r="A2" s="12">
        <v>10</v>
      </c>
      <c r="B2" s="6"/>
      <c r="C2" s="6"/>
      <c r="D2" s="13" t="s">
        <v>37</v>
      </c>
      <c r="E2" s="21">
        <v>67263</v>
      </c>
      <c r="F2" s="89">
        <f>SUM(F3)</f>
        <v>66995.18000000001</v>
      </c>
      <c r="G2" s="98">
        <f>F2/E2</f>
        <v>0.9960183161619316</v>
      </c>
    </row>
    <row r="3" spans="1:7" ht="12.75">
      <c r="A3" s="6"/>
      <c r="B3" s="14">
        <v>1095</v>
      </c>
      <c r="C3" s="6"/>
      <c r="D3" s="15" t="s">
        <v>39</v>
      </c>
      <c r="E3" s="22">
        <v>67263</v>
      </c>
      <c r="F3" s="90">
        <f>SUM(F4:F7)</f>
        <v>66995.18000000001</v>
      </c>
      <c r="G3" s="99">
        <f>F3/E3</f>
        <v>0.9960183161619316</v>
      </c>
    </row>
    <row r="4" spans="1:7" ht="12.75">
      <c r="A4" s="6"/>
      <c r="B4" s="6"/>
      <c r="C4" s="29">
        <v>750</v>
      </c>
      <c r="D4" s="15" t="s">
        <v>240</v>
      </c>
      <c r="E4" s="16">
        <v>785</v>
      </c>
      <c r="F4" s="90">
        <v>582.11</v>
      </c>
      <c r="G4" s="99">
        <f>F4/E4</f>
        <v>0.7415414012738853</v>
      </c>
    </row>
    <row r="5" spans="1:7" ht="12.75">
      <c r="A5" s="6"/>
      <c r="B5" s="6"/>
      <c r="C5" s="6"/>
      <c r="D5" s="15" t="s">
        <v>241</v>
      </c>
      <c r="E5" s="7"/>
      <c r="F5" s="90"/>
      <c r="G5" s="99"/>
    </row>
    <row r="6" spans="1:7" ht="12.75">
      <c r="A6" s="6"/>
      <c r="B6" s="6"/>
      <c r="C6" s="6"/>
      <c r="D6" s="15" t="s">
        <v>242</v>
      </c>
      <c r="E6" s="7"/>
      <c r="F6" s="90"/>
      <c r="G6" s="99"/>
    </row>
    <row r="7" spans="1:7" ht="12.75">
      <c r="A7" s="6"/>
      <c r="B7" s="6"/>
      <c r="C7" s="30">
        <v>2010</v>
      </c>
      <c r="D7" s="15" t="s">
        <v>255</v>
      </c>
      <c r="E7" s="22">
        <v>66478</v>
      </c>
      <c r="F7" s="90">
        <v>66413.07</v>
      </c>
      <c r="G7" s="99">
        <f>F7/E7</f>
        <v>0.9990232858990945</v>
      </c>
    </row>
    <row r="8" spans="1:7" ht="12.75">
      <c r="A8" s="6"/>
      <c r="B8" s="6"/>
      <c r="C8" s="6"/>
      <c r="D8" s="15" t="s">
        <v>256</v>
      </c>
      <c r="E8" s="7"/>
      <c r="F8" s="90"/>
      <c r="G8" s="99"/>
    </row>
    <row r="9" spans="1:7" ht="12.75">
      <c r="A9" s="6"/>
      <c r="B9" s="6"/>
      <c r="C9" s="6"/>
      <c r="D9" s="15" t="s">
        <v>257</v>
      </c>
      <c r="E9" s="7"/>
      <c r="F9" s="90"/>
      <c r="G9" s="99"/>
    </row>
    <row r="10" spans="1:7" ht="12.75">
      <c r="A10" s="17">
        <v>600</v>
      </c>
      <c r="B10" s="6"/>
      <c r="C10" s="6"/>
      <c r="D10" s="13" t="s">
        <v>41</v>
      </c>
      <c r="E10" s="18">
        <v>2085133</v>
      </c>
      <c r="F10" s="89">
        <f>SUM(F11)</f>
        <v>262376.31</v>
      </c>
      <c r="G10" s="98">
        <f>F10/E10</f>
        <v>0.12583193014546315</v>
      </c>
    </row>
    <row r="11" spans="1:7" ht="12.75">
      <c r="A11" s="6"/>
      <c r="B11" s="19">
        <v>60016</v>
      </c>
      <c r="C11" s="6"/>
      <c r="D11" s="15" t="s">
        <v>43</v>
      </c>
      <c r="E11" s="20">
        <v>2085133</v>
      </c>
      <c r="F11" s="90">
        <f>SUM(F12:F16)</f>
        <v>262376.31</v>
      </c>
      <c r="G11" s="99">
        <f>F11/E11</f>
        <v>0.12583193014546315</v>
      </c>
    </row>
    <row r="12" spans="1:7" ht="12.75">
      <c r="A12" s="6"/>
      <c r="B12" s="6"/>
      <c r="C12" s="29">
        <v>690</v>
      </c>
      <c r="D12" s="15" t="s">
        <v>74</v>
      </c>
      <c r="E12" s="22">
        <v>10500</v>
      </c>
      <c r="F12" s="90">
        <v>6078.93</v>
      </c>
      <c r="G12" s="99">
        <f>F12/E12</f>
        <v>0.5789457142857143</v>
      </c>
    </row>
    <row r="13" spans="1:7" ht="12.75">
      <c r="A13" s="6"/>
      <c r="B13" s="6"/>
      <c r="C13" s="30">
        <v>6298</v>
      </c>
      <c r="D13" s="15" t="s">
        <v>243</v>
      </c>
      <c r="E13" s="20">
        <v>1820779</v>
      </c>
      <c r="F13" s="90">
        <v>186735.06</v>
      </c>
      <c r="G13" s="99">
        <f>F13/E13</f>
        <v>0.10255778433296957</v>
      </c>
    </row>
    <row r="14" spans="1:7" ht="12.75">
      <c r="A14" s="6"/>
      <c r="B14" s="6"/>
      <c r="C14" s="6"/>
      <c r="D14" s="15" t="s">
        <v>244</v>
      </c>
      <c r="E14" s="7"/>
      <c r="F14" s="90"/>
      <c r="G14" s="99"/>
    </row>
    <row r="15" spans="1:7" ht="12.75">
      <c r="A15" s="6"/>
      <c r="B15" s="6"/>
      <c r="C15" s="6"/>
      <c r="D15" s="15" t="s">
        <v>245</v>
      </c>
      <c r="E15" s="7"/>
      <c r="F15" s="90"/>
      <c r="G15" s="99"/>
    </row>
    <row r="16" spans="1:7" ht="12.75">
      <c r="A16" s="6"/>
      <c r="B16" s="6"/>
      <c r="C16" s="30">
        <v>6339</v>
      </c>
      <c r="D16" s="15" t="s">
        <v>246</v>
      </c>
      <c r="E16" s="25">
        <v>253854</v>
      </c>
      <c r="F16" s="90">
        <v>69562.32</v>
      </c>
      <c r="G16" s="99">
        <f>F16/E16</f>
        <v>0.2740249119572668</v>
      </c>
    </row>
    <row r="17" spans="1:7" ht="12.75">
      <c r="A17" s="6"/>
      <c r="B17" s="6"/>
      <c r="C17" s="6"/>
      <c r="D17" s="15" t="s">
        <v>247</v>
      </c>
      <c r="E17" s="7"/>
      <c r="F17" s="90"/>
      <c r="G17" s="99"/>
    </row>
    <row r="18" spans="1:7" s="96" customFormat="1" ht="12.75">
      <c r="A18" s="94">
        <v>630</v>
      </c>
      <c r="B18" s="94"/>
      <c r="C18" s="94"/>
      <c r="D18" s="13" t="s">
        <v>106</v>
      </c>
      <c r="E18" s="104">
        <v>0</v>
      </c>
      <c r="F18" s="89">
        <f>SUM(F19)</f>
        <v>334.3</v>
      </c>
      <c r="G18" s="98" t="s">
        <v>217</v>
      </c>
    </row>
    <row r="19" spans="1:7" ht="12.75">
      <c r="A19" s="6"/>
      <c r="B19" s="6">
        <v>63095</v>
      </c>
      <c r="C19" s="6"/>
      <c r="D19" s="15" t="s">
        <v>39</v>
      </c>
      <c r="E19" s="87">
        <v>0</v>
      </c>
      <c r="F19" s="90">
        <v>334.3</v>
      </c>
      <c r="G19" s="99" t="s">
        <v>217</v>
      </c>
    </row>
    <row r="20" spans="1:7" ht="12.75">
      <c r="A20" s="6"/>
      <c r="B20" s="6"/>
      <c r="C20" s="103" t="s">
        <v>384</v>
      </c>
      <c r="D20" s="15" t="s">
        <v>93</v>
      </c>
      <c r="E20" s="87">
        <v>0</v>
      </c>
      <c r="F20" s="90">
        <v>334.3</v>
      </c>
      <c r="G20" s="99" t="s">
        <v>217</v>
      </c>
    </row>
    <row r="21" spans="1:7" ht="12.75">
      <c r="A21" s="17">
        <v>700</v>
      </c>
      <c r="B21" s="6"/>
      <c r="C21" s="6"/>
      <c r="D21" s="13" t="s">
        <v>44</v>
      </c>
      <c r="E21" s="18">
        <v>3374736</v>
      </c>
      <c r="F21" s="89">
        <f>SUM(F22)</f>
        <v>1372558.4699999997</v>
      </c>
      <c r="G21" s="98">
        <f>F21/E21</f>
        <v>0.40671580532521645</v>
      </c>
    </row>
    <row r="22" spans="1:7" ht="12.75">
      <c r="A22" s="6"/>
      <c r="B22" s="19">
        <v>70005</v>
      </c>
      <c r="C22" s="6"/>
      <c r="D22" s="15" t="s">
        <v>45</v>
      </c>
      <c r="E22" s="20">
        <v>3374736</v>
      </c>
      <c r="F22" s="90">
        <f>SUM(F23:F34)</f>
        <v>1372558.4699999997</v>
      </c>
      <c r="G22" s="99">
        <f>F22/E22</f>
        <v>0.40671580532521645</v>
      </c>
    </row>
    <row r="23" spans="1:7" ht="12.75">
      <c r="A23" s="6"/>
      <c r="B23" s="6"/>
      <c r="C23" s="29">
        <v>470</v>
      </c>
      <c r="D23" s="15" t="s">
        <v>248</v>
      </c>
      <c r="E23" s="22">
        <v>68086</v>
      </c>
      <c r="F23" s="90">
        <v>46957.48</v>
      </c>
      <c r="G23" s="99">
        <f>F23/E23</f>
        <v>0.6896789354639721</v>
      </c>
    </row>
    <row r="24" spans="1:7" ht="12.75">
      <c r="A24" s="6"/>
      <c r="B24" s="6"/>
      <c r="C24" s="6"/>
      <c r="D24" s="15" t="s">
        <v>249</v>
      </c>
      <c r="E24" s="7"/>
      <c r="F24" s="90"/>
      <c r="G24" s="99"/>
    </row>
    <row r="25" spans="1:7" ht="12.75">
      <c r="A25" s="6"/>
      <c r="B25" s="6"/>
      <c r="C25" s="29">
        <v>490</v>
      </c>
      <c r="D25" s="15" t="s">
        <v>250</v>
      </c>
      <c r="E25" s="22">
        <v>10500</v>
      </c>
      <c r="F25" s="90">
        <v>8059.6</v>
      </c>
      <c r="G25" s="99">
        <f>F25/E25</f>
        <v>0.7675809523809524</v>
      </c>
    </row>
    <row r="26" spans="1:7" ht="12.75">
      <c r="A26" s="6"/>
      <c r="B26" s="6"/>
      <c r="C26" s="6"/>
      <c r="D26" s="15" t="s">
        <v>251</v>
      </c>
      <c r="E26" s="7"/>
      <c r="F26" s="90"/>
      <c r="G26" s="99"/>
    </row>
    <row r="27" spans="1:7" ht="12.75">
      <c r="A27" s="6"/>
      <c r="B27" s="6"/>
      <c r="C27" s="29">
        <v>750</v>
      </c>
      <c r="D27" s="15" t="s">
        <v>240</v>
      </c>
      <c r="E27" s="20">
        <v>1092304</v>
      </c>
      <c r="F27" s="90">
        <v>499662.05</v>
      </c>
      <c r="G27" s="99">
        <f>F27/E27</f>
        <v>0.4574386342996089</v>
      </c>
    </row>
    <row r="28" spans="1:7" ht="12.75">
      <c r="A28" s="6"/>
      <c r="B28" s="6"/>
      <c r="C28" s="6"/>
      <c r="D28" s="15" t="s">
        <v>241</v>
      </c>
      <c r="E28" s="7"/>
      <c r="F28" s="90"/>
      <c r="G28" s="99"/>
    </row>
    <row r="29" spans="1:7" ht="12.75">
      <c r="A29" s="6"/>
      <c r="B29" s="6"/>
      <c r="C29" s="6"/>
      <c r="D29" s="15" t="s">
        <v>242</v>
      </c>
      <c r="E29" s="7"/>
      <c r="F29" s="90"/>
      <c r="G29" s="99"/>
    </row>
    <row r="30" spans="1:7" ht="12.75">
      <c r="A30" s="6"/>
      <c r="B30" s="6"/>
      <c r="C30" s="29">
        <v>770</v>
      </c>
      <c r="D30" s="15" t="s">
        <v>380</v>
      </c>
      <c r="E30" s="20">
        <v>2062000</v>
      </c>
      <c r="F30" s="90">
        <v>685391.5</v>
      </c>
      <c r="G30" s="99">
        <f>F30/E30</f>
        <v>0.3323916100872939</v>
      </c>
    </row>
    <row r="31" spans="1:7" ht="12.75">
      <c r="A31" s="6"/>
      <c r="B31" s="6"/>
      <c r="C31" s="6"/>
      <c r="D31" s="15" t="s">
        <v>381</v>
      </c>
      <c r="E31" s="7"/>
      <c r="F31" s="90"/>
      <c r="G31" s="99"/>
    </row>
    <row r="32" spans="1:7" ht="12.75">
      <c r="A32" s="6"/>
      <c r="B32" s="6"/>
      <c r="C32" s="29">
        <v>830</v>
      </c>
      <c r="D32" s="15" t="s">
        <v>75</v>
      </c>
      <c r="E32" s="22">
        <v>25000</v>
      </c>
      <c r="F32" s="90">
        <v>10859.41</v>
      </c>
      <c r="G32" s="99">
        <f>F32/E32</f>
        <v>0.4343764</v>
      </c>
    </row>
    <row r="33" spans="1:7" ht="12.75">
      <c r="A33" s="6"/>
      <c r="B33" s="6"/>
      <c r="C33" s="29">
        <v>920</v>
      </c>
      <c r="D33" s="15" t="s">
        <v>76</v>
      </c>
      <c r="E33" s="24">
        <v>2500</v>
      </c>
      <c r="F33" s="90">
        <v>7282.43</v>
      </c>
      <c r="G33" s="99">
        <f>F33/E33</f>
        <v>2.912972</v>
      </c>
    </row>
    <row r="34" spans="1:7" ht="12.75">
      <c r="A34" s="6"/>
      <c r="B34" s="6"/>
      <c r="C34" s="30">
        <v>2460</v>
      </c>
      <c r="D34" s="15" t="s">
        <v>252</v>
      </c>
      <c r="E34" s="25">
        <v>114346</v>
      </c>
      <c r="F34" s="90">
        <v>114346</v>
      </c>
      <c r="G34" s="99">
        <f>F34/E34</f>
        <v>1</v>
      </c>
    </row>
    <row r="35" spans="1:7" ht="12.75">
      <c r="A35" s="6"/>
      <c r="B35" s="6"/>
      <c r="C35" s="6"/>
      <c r="D35" s="15" t="s">
        <v>253</v>
      </c>
      <c r="E35" s="7"/>
      <c r="F35" s="90"/>
      <c r="G35" s="99"/>
    </row>
    <row r="36" spans="1:7" ht="12.75">
      <c r="A36" s="6"/>
      <c r="B36" s="6"/>
      <c r="C36" s="6"/>
      <c r="D36" s="15" t="s">
        <v>254</v>
      </c>
      <c r="E36" s="7"/>
      <c r="F36" s="90"/>
      <c r="G36" s="99"/>
    </row>
    <row r="37" spans="1:7" ht="12.75">
      <c r="A37" s="17">
        <v>750</v>
      </c>
      <c r="B37" s="6"/>
      <c r="C37" s="6"/>
      <c r="D37" s="13" t="s">
        <v>47</v>
      </c>
      <c r="E37" s="21">
        <v>97523</v>
      </c>
      <c r="F37" s="89">
        <f>SUM(F38,F43,F47)</f>
        <v>55175.95</v>
      </c>
      <c r="G37" s="98">
        <f>F37/E37</f>
        <v>0.565773714918532</v>
      </c>
    </row>
    <row r="38" spans="1:7" ht="12.75">
      <c r="A38" s="6"/>
      <c r="B38" s="19">
        <v>75011</v>
      </c>
      <c r="C38" s="6"/>
      <c r="D38" s="15" t="s">
        <v>48</v>
      </c>
      <c r="E38" s="22">
        <v>97523</v>
      </c>
      <c r="F38" s="90">
        <f>SUM(F39:F40)</f>
        <v>50547.22</v>
      </c>
      <c r="G38" s="99">
        <f>F38/E38</f>
        <v>0.5183107574623422</v>
      </c>
    </row>
    <row r="39" spans="1:7" ht="12.75">
      <c r="A39" s="6"/>
      <c r="B39" s="19"/>
      <c r="C39" s="103" t="s">
        <v>385</v>
      </c>
      <c r="D39" s="15" t="s">
        <v>91</v>
      </c>
      <c r="E39" s="22">
        <v>0</v>
      </c>
      <c r="F39" s="90">
        <v>1785.22</v>
      </c>
      <c r="G39" s="99" t="s">
        <v>217</v>
      </c>
    </row>
    <row r="40" spans="1:7" ht="12.75">
      <c r="A40" s="6"/>
      <c r="B40" s="6"/>
      <c r="C40" s="30">
        <v>2010</v>
      </c>
      <c r="D40" s="15" t="s">
        <v>255</v>
      </c>
      <c r="E40" s="22">
        <v>97523</v>
      </c>
      <c r="F40" s="90">
        <v>48762</v>
      </c>
      <c r="G40" s="99">
        <f>F40/E40</f>
        <v>0.5000051269956831</v>
      </c>
    </row>
    <row r="41" spans="1:7" ht="12.75">
      <c r="A41" s="6"/>
      <c r="B41" s="6"/>
      <c r="C41" s="6"/>
      <c r="D41" s="15" t="s">
        <v>256</v>
      </c>
      <c r="E41" s="7"/>
      <c r="F41" s="90"/>
      <c r="G41" s="99"/>
    </row>
    <row r="42" spans="1:7" ht="12.75">
      <c r="A42" s="6"/>
      <c r="B42" s="6"/>
      <c r="C42" s="6"/>
      <c r="D42" s="15" t="s">
        <v>257</v>
      </c>
      <c r="E42" s="7"/>
      <c r="F42" s="90"/>
      <c r="G42" s="99"/>
    </row>
    <row r="43" spans="1:7" ht="12.75">
      <c r="A43" s="6"/>
      <c r="B43" s="6">
        <v>75023</v>
      </c>
      <c r="C43" s="6"/>
      <c r="D43" s="15" t="s">
        <v>378</v>
      </c>
      <c r="E43" s="87">
        <v>0</v>
      </c>
      <c r="F43" s="90">
        <f>SUM(F44:F46)</f>
        <v>-1626</v>
      </c>
      <c r="G43" s="99" t="s">
        <v>217</v>
      </c>
    </row>
    <row r="44" spans="1:7" ht="12.75">
      <c r="A44" s="6"/>
      <c r="B44" s="6"/>
      <c r="C44" s="103" t="s">
        <v>386</v>
      </c>
      <c r="D44" s="15" t="s">
        <v>258</v>
      </c>
      <c r="E44" s="87">
        <v>0</v>
      </c>
      <c r="F44" s="90">
        <v>0</v>
      </c>
      <c r="G44" s="99" t="s">
        <v>217</v>
      </c>
    </row>
    <row r="45" spans="1:7" ht="12.75">
      <c r="A45" s="6"/>
      <c r="B45" s="6"/>
      <c r="C45" s="103" t="s">
        <v>384</v>
      </c>
      <c r="D45" s="15" t="s">
        <v>93</v>
      </c>
      <c r="E45" s="87">
        <v>0</v>
      </c>
      <c r="F45" s="90">
        <v>-1806</v>
      </c>
      <c r="G45" s="99" t="s">
        <v>217</v>
      </c>
    </row>
    <row r="46" spans="1:7" ht="12.75">
      <c r="A46" s="6"/>
      <c r="B46" s="6"/>
      <c r="C46" s="103" t="s">
        <v>385</v>
      </c>
      <c r="D46" s="15" t="s">
        <v>91</v>
      </c>
      <c r="E46" s="87">
        <v>0</v>
      </c>
      <c r="F46" s="90">
        <v>180</v>
      </c>
      <c r="G46" s="99" t="s">
        <v>217</v>
      </c>
    </row>
    <row r="47" spans="1:7" ht="12.75">
      <c r="A47" s="6"/>
      <c r="B47" s="6">
        <v>75095</v>
      </c>
      <c r="C47" s="103"/>
      <c r="D47" s="15" t="s">
        <v>39</v>
      </c>
      <c r="E47" s="87">
        <v>0</v>
      </c>
      <c r="F47" s="90">
        <f>SUM(F48:F49)</f>
        <v>6254.73</v>
      </c>
      <c r="G47" s="99" t="s">
        <v>217</v>
      </c>
    </row>
    <row r="48" spans="1:7" ht="12.75">
      <c r="A48" s="6"/>
      <c r="B48" s="6"/>
      <c r="C48" s="103" t="s">
        <v>387</v>
      </c>
      <c r="D48" s="15" t="s">
        <v>74</v>
      </c>
      <c r="E48" s="87">
        <v>0</v>
      </c>
      <c r="F48" s="90">
        <v>10</v>
      </c>
      <c r="G48" s="99" t="s">
        <v>217</v>
      </c>
    </row>
    <row r="49" spans="1:7" ht="12.75">
      <c r="A49" s="6"/>
      <c r="B49" s="6"/>
      <c r="C49" s="103" t="s">
        <v>385</v>
      </c>
      <c r="D49" s="15" t="s">
        <v>91</v>
      </c>
      <c r="E49" s="87">
        <v>0</v>
      </c>
      <c r="F49" s="90">
        <v>6244.73</v>
      </c>
      <c r="G49" s="99" t="s">
        <v>217</v>
      </c>
    </row>
    <row r="50" spans="1:7" ht="12.75">
      <c r="A50" s="17">
        <v>751</v>
      </c>
      <c r="B50" s="6"/>
      <c r="C50" s="6"/>
      <c r="D50" s="13" t="s">
        <v>221</v>
      </c>
      <c r="E50" s="23">
        <v>2240</v>
      </c>
      <c r="F50" s="89">
        <f>SUM(F52)</f>
        <v>1118</v>
      </c>
      <c r="G50" s="98">
        <f>F50/E50</f>
        <v>0.49910714285714286</v>
      </c>
    </row>
    <row r="51" spans="1:7" ht="12.75">
      <c r="A51" s="6"/>
      <c r="B51" s="6"/>
      <c r="C51" s="6"/>
      <c r="D51" s="13" t="s">
        <v>222</v>
      </c>
      <c r="E51" s="7"/>
      <c r="F51" s="90"/>
      <c r="G51" s="99"/>
    </row>
    <row r="52" spans="1:7" ht="12.75">
      <c r="A52" s="6"/>
      <c r="B52" s="19">
        <v>75101</v>
      </c>
      <c r="C52" s="6"/>
      <c r="D52" s="15" t="s">
        <v>223</v>
      </c>
      <c r="E52" s="24">
        <v>2240</v>
      </c>
      <c r="F52" s="90">
        <v>1118</v>
      </c>
      <c r="G52" s="99">
        <f>F52/E52</f>
        <v>0.49910714285714286</v>
      </c>
    </row>
    <row r="53" spans="1:7" ht="12.75">
      <c r="A53" s="6"/>
      <c r="B53" s="6"/>
      <c r="C53" s="30">
        <v>2010</v>
      </c>
      <c r="D53" s="15" t="s">
        <v>255</v>
      </c>
      <c r="E53" s="24">
        <v>2240</v>
      </c>
      <c r="F53" s="90">
        <v>1118</v>
      </c>
      <c r="G53" s="99">
        <f>F53/E53</f>
        <v>0.49910714285714286</v>
      </c>
    </row>
    <row r="54" spans="1:7" ht="12.75">
      <c r="A54" s="6"/>
      <c r="B54" s="6"/>
      <c r="C54" s="6"/>
      <c r="D54" s="15" t="s">
        <v>256</v>
      </c>
      <c r="E54" s="7"/>
      <c r="F54" s="90"/>
      <c r="G54" s="99"/>
    </row>
    <row r="55" spans="1:7" ht="12.75">
      <c r="A55" s="6"/>
      <c r="B55" s="6"/>
      <c r="C55" s="6"/>
      <c r="D55" s="15" t="s">
        <v>257</v>
      </c>
      <c r="E55" s="7"/>
      <c r="F55" s="90"/>
      <c r="G55" s="99"/>
    </row>
    <row r="56" spans="1:7" ht="12.75">
      <c r="A56" s="17">
        <v>754</v>
      </c>
      <c r="B56" s="6"/>
      <c r="C56" s="6"/>
      <c r="D56" s="13" t="s">
        <v>50</v>
      </c>
      <c r="E56" s="23">
        <v>7000</v>
      </c>
      <c r="F56" s="89">
        <f>SUM(F57,F59,F63)</f>
        <v>4364</v>
      </c>
      <c r="G56" s="98">
        <f>F56/E56</f>
        <v>0.6234285714285714</v>
      </c>
    </row>
    <row r="57" spans="1:7" ht="12.75">
      <c r="A57" s="17"/>
      <c r="B57" s="6">
        <v>75412</v>
      </c>
      <c r="C57" s="6"/>
      <c r="D57" s="15" t="s">
        <v>130</v>
      </c>
      <c r="E57" s="23"/>
      <c r="F57" s="90">
        <f>SUM(F58)</f>
        <v>2600</v>
      </c>
      <c r="G57" s="99" t="s">
        <v>217</v>
      </c>
    </row>
    <row r="58" spans="1:7" ht="12.75">
      <c r="A58" s="17"/>
      <c r="B58" s="6"/>
      <c r="C58" s="103" t="s">
        <v>388</v>
      </c>
      <c r="D58" s="15" t="s">
        <v>383</v>
      </c>
      <c r="E58" s="24">
        <v>0</v>
      </c>
      <c r="F58" s="90">
        <v>2600</v>
      </c>
      <c r="G58" s="99" t="s">
        <v>217</v>
      </c>
    </row>
    <row r="59" spans="1:7" ht="12.75">
      <c r="A59" s="6"/>
      <c r="B59" s="19">
        <v>75414</v>
      </c>
      <c r="C59" s="6"/>
      <c r="D59" s="15" t="s">
        <v>51</v>
      </c>
      <c r="E59" s="24">
        <v>1000</v>
      </c>
      <c r="F59" s="90">
        <f>SUM(F60)</f>
        <v>0</v>
      </c>
      <c r="G59" s="99">
        <f>F59/E59</f>
        <v>0</v>
      </c>
    </row>
    <row r="60" spans="1:7" ht="12.75">
      <c r="A60" s="6"/>
      <c r="B60" s="6"/>
      <c r="C60" s="30">
        <v>2010</v>
      </c>
      <c r="D60" s="15" t="s">
        <v>255</v>
      </c>
      <c r="E60" s="24">
        <v>1000</v>
      </c>
      <c r="F60" s="90">
        <v>0</v>
      </c>
      <c r="G60" s="99">
        <f>F60/E60</f>
        <v>0</v>
      </c>
    </row>
    <row r="61" spans="1:7" ht="12.75">
      <c r="A61" s="6"/>
      <c r="B61" s="6"/>
      <c r="C61" s="6"/>
      <c r="D61" s="15" t="s">
        <v>256</v>
      </c>
      <c r="E61" s="7"/>
      <c r="F61" s="90"/>
      <c r="G61" s="99"/>
    </row>
    <row r="62" spans="1:7" ht="12.75">
      <c r="A62" s="6"/>
      <c r="B62" s="6"/>
      <c r="C62" s="6"/>
      <c r="D62" s="15" t="s">
        <v>257</v>
      </c>
      <c r="E62" s="7"/>
      <c r="F62" s="90"/>
      <c r="G62" s="99"/>
    </row>
    <row r="63" spans="1:7" ht="12.75">
      <c r="A63" s="6"/>
      <c r="B63" s="19">
        <v>75416</v>
      </c>
      <c r="C63" s="6"/>
      <c r="D63" s="15" t="s">
        <v>52</v>
      </c>
      <c r="E63" s="24">
        <v>6000</v>
      </c>
      <c r="F63" s="90">
        <f>SUM(F64)</f>
        <v>1764</v>
      </c>
      <c r="G63" s="99">
        <f>F63/E63</f>
        <v>0.294</v>
      </c>
    </row>
    <row r="64" spans="1:7" ht="12.75">
      <c r="A64" s="6"/>
      <c r="B64" s="6"/>
      <c r="C64" s="29">
        <v>570</v>
      </c>
      <c r="D64" s="15" t="s">
        <v>258</v>
      </c>
      <c r="E64" s="24">
        <v>6000</v>
      </c>
      <c r="F64" s="90">
        <v>1764</v>
      </c>
      <c r="G64" s="99">
        <f>F64/E64</f>
        <v>0.294</v>
      </c>
    </row>
    <row r="65" spans="1:7" ht="12.75">
      <c r="A65" s="17">
        <v>756</v>
      </c>
      <c r="B65" s="6"/>
      <c r="C65" s="6"/>
      <c r="D65" s="13" t="s">
        <v>224</v>
      </c>
      <c r="E65" s="18">
        <v>6868604</v>
      </c>
      <c r="F65" s="89">
        <f>SUM(F68,F72,F83,F96,F103)</f>
        <v>3979607.12</v>
      </c>
      <c r="G65" s="98">
        <f>F65/E65</f>
        <v>0.579390967946325</v>
      </c>
    </row>
    <row r="66" spans="1:7" ht="12.75">
      <c r="A66" s="6"/>
      <c r="B66" s="6"/>
      <c r="C66" s="6"/>
      <c r="D66" s="13" t="s">
        <v>225</v>
      </c>
      <c r="E66" s="7"/>
      <c r="F66" s="90"/>
      <c r="G66" s="99"/>
    </row>
    <row r="67" spans="1:7" ht="12.75">
      <c r="A67" s="6"/>
      <c r="B67" s="6"/>
      <c r="C67" s="6"/>
      <c r="D67" s="13" t="s">
        <v>226</v>
      </c>
      <c r="E67" s="7"/>
      <c r="F67" s="90"/>
      <c r="G67" s="99"/>
    </row>
    <row r="68" spans="1:7" ht="12.75">
      <c r="A68" s="6"/>
      <c r="B68" s="19">
        <v>75601</v>
      </c>
      <c r="C68" s="6"/>
      <c r="D68" s="15" t="s">
        <v>53</v>
      </c>
      <c r="E68" s="24">
        <v>7700</v>
      </c>
      <c r="F68" s="90">
        <f>SUM(F69:F71)</f>
        <v>6014</v>
      </c>
      <c r="G68" s="99">
        <f>F68/E68</f>
        <v>0.7810389610389611</v>
      </c>
    </row>
    <row r="69" spans="1:7" ht="12.75">
      <c r="A69" s="6"/>
      <c r="B69" s="6"/>
      <c r="C69" s="29">
        <v>350</v>
      </c>
      <c r="D69" s="15" t="s">
        <v>259</v>
      </c>
      <c r="E69" s="24">
        <v>7000</v>
      </c>
      <c r="F69" s="90">
        <v>5135.17</v>
      </c>
      <c r="G69" s="99">
        <f>F69/E69</f>
        <v>0.7335957142857144</v>
      </c>
    </row>
    <row r="70" spans="1:7" ht="12.75">
      <c r="A70" s="6"/>
      <c r="B70" s="6"/>
      <c r="C70" s="6"/>
      <c r="D70" s="15" t="s">
        <v>260</v>
      </c>
      <c r="E70" s="7"/>
      <c r="F70" s="90"/>
      <c r="G70" s="99"/>
    </row>
    <row r="71" spans="1:7" ht="12.75">
      <c r="A71" s="6"/>
      <c r="B71" s="6"/>
      <c r="C71" s="29">
        <v>910</v>
      </c>
      <c r="D71" s="15" t="s">
        <v>77</v>
      </c>
      <c r="E71" s="16">
        <v>700</v>
      </c>
      <c r="F71" s="90">
        <v>878.83</v>
      </c>
      <c r="G71" s="99">
        <f>F71/E71</f>
        <v>1.2554714285714286</v>
      </c>
    </row>
    <row r="72" spans="1:7" ht="12.75">
      <c r="A72" s="6"/>
      <c r="B72" s="19">
        <v>75615</v>
      </c>
      <c r="C72" s="6"/>
      <c r="D72" s="15" t="s">
        <v>227</v>
      </c>
      <c r="E72" s="20">
        <v>2355816</v>
      </c>
      <c r="F72" s="90">
        <f>SUM(F73:F82)</f>
        <v>1241698.6099999999</v>
      </c>
      <c r="G72" s="99">
        <f>F72/E72</f>
        <v>0.5270779254406965</v>
      </c>
    </row>
    <row r="73" spans="1:7" ht="12.75">
      <c r="A73" s="6"/>
      <c r="B73" s="6"/>
      <c r="C73" s="6"/>
      <c r="D73" s="15" t="s">
        <v>228</v>
      </c>
      <c r="E73" s="7"/>
      <c r="F73" s="90"/>
      <c r="G73" s="99"/>
    </row>
    <row r="74" spans="1:7" ht="12.75">
      <c r="A74" s="6"/>
      <c r="B74" s="6"/>
      <c r="C74" s="6"/>
      <c r="D74" s="15" t="s">
        <v>229</v>
      </c>
      <c r="E74" s="7"/>
      <c r="F74" s="90"/>
      <c r="G74" s="99"/>
    </row>
    <row r="75" spans="1:7" ht="12.75">
      <c r="A75" s="6"/>
      <c r="B75" s="6"/>
      <c r="C75" s="29">
        <v>310</v>
      </c>
      <c r="D75" s="15" t="s">
        <v>78</v>
      </c>
      <c r="E75" s="20">
        <v>1988916</v>
      </c>
      <c r="F75" s="90">
        <v>1025290.18</v>
      </c>
      <c r="G75" s="99">
        <f aca="true" t="shared" si="0" ref="G75:G83">F75/E75</f>
        <v>0.5155020020956139</v>
      </c>
    </row>
    <row r="76" spans="1:7" ht="12.75">
      <c r="A76" s="6"/>
      <c r="B76" s="6"/>
      <c r="C76" s="29">
        <v>320</v>
      </c>
      <c r="D76" s="15" t="s">
        <v>79</v>
      </c>
      <c r="E76" s="25">
        <v>311400</v>
      </c>
      <c r="F76" s="90">
        <v>181512.4</v>
      </c>
      <c r="G76" s="99">
        <f t="shared" si="0"/>
        <v>0.5828914579319203</v>
      </c>
    </row>
    <row r="77" spans="1:7" ht="12.75">
      <c r="A77" s="6"/>
      <c r="B77" s="6"/>
      <c r="C77" s="29">
        <v>330</v>
      </c>
      <c r="D77" s="15" t="s">
        <v>80</v>
      </c>
      <c r="E77" s="24">
        <v>1500</v>
      </c>
      <c r="F77" s="90">
        <v>1512.2</v>
      </c>
      <c r="G77" s="99">
        <f t="shared" si="0"/>
        <v>1.0081333333333333</v>
      </c>
    </row>
    <row r="78" spans="1:7" ht="12.75">
      <c r="A78" s="6"/>
      <c r="B78" s="6"/>
      <c r="C78" s="29">
        <v>340</v>
      </c>
      <c r="D78" s="15" t="s">
        <v>81</v>
      </c>
      <c r="E78" s="22">
        <v>17000</v>
      </c>
      <c r="F78" s="90">
        <v>12179.9</v>
      </c>
      <c r="G78" s="99">
        <f t="shared" si="0"/>
        <v>0.7164647058823529</v>
      </c>
    </row>
    <row r="79" spans="1:7" ht="12.75">
      <c r="A79" s="6"/>
      <c r="B79" s="6"/>
      <c r="C79" s="29">
        <v>500</v>
      </c>
      <c r="D79" s="15" t="s">
        <v>82</v>
      </c>
      <c r="E79" s="24">
        <v>2000</v>
      </c>
      <c r="F79" s="90">
        <v>258</v>
      </c>
      <c r="G79" s="99">
        <f t="shared" si="0"/>
        <v>0.129</v>
      </c>
    </row>
    <row r="80" spans="1:7" ht="12.75">
      <c r="A80" s="6"/>
      <c r="B80" s="6"/>
      <c r="C80" s="29">
        <v>910</v>
      </c>
      <c r="D80" s="15" t="s">
        <v>77</v>
      </c>
      <c r="E80" s="22">
        <v>35000</v>
      </c>
      <c r="F80" s="90">
        <v>17773.93</v>
      </c>
      <c r="G80" s="99">
        <f t="shared" si="0"/>
        <v>0.5078265714285715</v>
      </c>
    </row>
    <row r="81" spans="1:7" ht="12.75">
      <c r="A81" s="6"/>
      <c r="B81" s="6"/>
      <c r="C81" s="105" t="s">
        <v>389</v>
      </c>
      <c r="D81" s="15" t="s">
        <v>76</v>
      </c>
      <c r="E81" s="22">
        <v>0</v>
      </c>
      <c r="F81" s="90">
        <v>2185</v>
      </c>
      <c r="G81" s="99" t="s">
        <v>217</v>
      </c>
    </row>
    <row r="82" spans="1:7" ht="12.75">
      <c r="A82" s="6"/>
      <c r="B82" s="6"/>
      <c r="C82" s="105" t="s">
        <v>390</v>
      </c>
      <c r="D82" s="15" t="s">
        <v>391</v>
      </c>
      <c r="E82" s="22">
        <v>0</v>
      </c>
      <c r="F82" s="90">
        <v>987</v>
      </c>
      <c r="G82" s="99" t="s">
        <v>217</v>
      </c>
    </row>
    <row r="83" spans="1:7" ht="12.75">
      <c r="A83" s="6"/>
      <c r="B83" s="19">
        <v>75616</v>
      </c>
      <c r="C83" s="6"/>
      <c r="D83" s="15" t="s">
        <v>230</v>
      </c>
      <c r="E83" s="20">
        <v>1316200</v>
      </c>
      <c r="F83" s="90">
        <f>SUM(F86:F95)</f>
        <v>867160.75</v>
      </c>
      <c r="G83" s="99">
        <f t="shared" si="0"/>
        <v>0.6588366129767512</v>
      </c>
    </row>
    <row r="84" spans="1:7" ht="12.75">
      <c r="A84" s="6"/>
      <c r="B84" s="6"/>
      <c r="C84" s="6"/>
      <c r="D84" s="15" t="s">
        <v>231</v>
      </c>
      <c r="E84" s="7"/>
      <c r="F84" s="90"/>
      <c r="G84" s="99"/>
    </row>
    <row r="85" spans="1:7" ht="12.75">
      <c r="A85" s="6"/>
      <c r="B85" s="6"/>
      <c r="C85" s="6"/>
      <c r="D85" s="15" t="s">
        <v>232</v>
      </c>
      <c r="E85" s="7"/>
      <c r="F85" s="90"/>
      <c r="G85" s="99"/>
    </row>
    <row r="86" spans="1:7" ht="12.75">
      <c r="A86" s="6"/>
      <c r="B86" s="6"/>
      <c r="C86" s="29">
        <v>310</v>
      </c>
      <c r="D86" s="15" t="s">
        <v>78</v>
      </c>
      <c r="E86" s="25">
        <v>700000</v>
      </c>
      <c r="F86" s="90">
        <v>448396.37</v>
      </c>
      <c r="G86" s="99">
        <f aca="true" t="shared" si="1" ref="G86:G96">F86/E86</f>
        <v>0.6405662428571428</v>
      </c>
    </row>
    <row r="87" spans="1:7" ht="12.75">
      <c r="A87" s="6"/>
      <c r="B87" s="6"/>
      <c r="C87" s="29">
        <v>320</v>
      </c>
      <c r="D87" s="15" t="s">
        <v>79</v>
      </c>
      <c r="E87" s="25">
        <v>210000</v>
      </c>
      <c r="F87" s="90">
        <v>163088.36</v>
      </c>
      <c r="G87" s="99">
        <f t="shared" si="1"/>
        <v>0.776611238095238</v>
      </c>
    </row>
    <row r="88" spans="1:7" ht="12.75">
      <c r="A88" s="6"/>
      <c r="B88" s="6"/>
      <c r="C88" s="29">
        <v>330</v>
      </c>
      <c r="D88" s="15" t="s">
        <v>80</v>
      </c>
      <c r="E88" s="16">
        <v>700</v>
      </c>
      <c r="F88" s="90">
        <v>357.46</v>
      </c>
      <c r="G88" s="99">
        <f t="shared" si="1"/>
        <v>0.5106571428571428</v>
      </c>
    </row>
    <row r="89" spans="1:7" ht="12.75">
      <c r="A89" s="6"/>
      <c r="B89" s="6"/>
      <c r="C89" s="29">
        <v>340</v>
      </c>
      <c r="D89" s="15" t="s">
        <v>81</v>
      </c>
      <c r="E89" s="25">
        <v>100000</v>
      </c>
      <c r="F89" s="90">
        <v>57734.8</v>
      </c>
      <c r="G89" s="99">
        <f t="shared" si="1"/>
        <v>0.5773480000000001</v>
      </c>
    </row>
    <row r="90" spans="1:7" ht="12.75">
      <c r="A90" s="6"/>
      <c r="B90" s="6"/>
      <c r="C90" s="29">
        <v>360</v>
      </c>
      <c r="D90" s="15" t="s">
        <v>83</v>
      </c>
      <c r="E90" s="22">
        <v>10000</v>
      </c>
      <c r="F90" s="90">
        <v>10879</v>
      </c>
      <c r="G90" s="99">
        <f t="shared" si="1"/>
        <v>1.0879</v>
      </c>
    </row>
    <row r="91" spans="1:7" ht="12.75">
      <c r="A91" s="6"/>
      <c r="B91" s="6"/>
      <c r="C91" s="29">
        <v>370</v>
      </c>
      <c r="D91" s="15" t="s">
        <v>84</v>
      </c>
      <c r="E91" s="16">
        <v>500</v>
      </c>
      <c r="F91" s="90">
        <v>600</v>
      </c>
      <c r="G91" s="99">
        <f t="shared" si="1"/>
        <v>1.2</v>
      </c>
    </row>
    <row r="92" spans="1:7" ht="12.75">
      <c r="A92" s="6"/>
      <c r="B92" s="6"/>
      <c r="C92" s="29">
        <v>430</v>
      </c>
      <c r="D92" s="15" t="s">
        <v>85</v>
      </c>
      <c r="E92" s="22">
        <v>80000</v>
      </c>
      <c r="F92" s="90">
        <v>34181</v>
      </c>
      <c r="G92" s="99">
        <f t="shared" si="1"/>
        <v>0.4272625</v>
      </c>
    </row>
    <row r="93" spans="1:7" ht="12.75">
      <c r="A93" s="6"/>
      <c r="B93" s="6"/>
      <c r="C93" s="29">
        <v>500</v>
      </c>
      <c r="D93" s="15" t="s">
        <v>82</v>
      </c>
      <c r="E93" s="25">
        <v>200000</v>
      </c>
      <c r="F93" s="90">
        <v>137596.3</v>
      </c>
      <c r="G93" s="99">
        <f t="shared" si="1"/>
        <v>0.6879814999999999</v>
      </c>
    </row>
    <row r="94" spans="1:7" ht="12.75">
      <c r="A94" s="6"/>
      <c r="B94" s="6"/>
      <c r="C94" s="29">
        <v>910</v>
      </c>
      <c r="D94" s="15" t="s">
        <v>77</v>
      </c>
      <c r="E94" s="22">
        <v>15000</v>
      </c>
      <c r="F94" s="90">
        <v>14064.46</v>
      </c>
      <c r="G94" s="99">
        <f t="shared" si="1"/>
        <v>0.9376306666666666</v>
      </c>
    </row>
    <row r="95" spans="1:7" ht="12.75">
      <c r="A95" s="6"/>
      <c r="B95" s="6"/>
      <c r="C95" s="105" t="s">
        <v>389</v>
      </c>
      <c r="D95" s="15" t="s">
        <v>76</v>
      </c>
      <c r="E95" s="22">
        <v>0</v>
      </c>
      <c r="F95" s="90">
        <v>263</v>
      </c>
      <c r="G95" s="99" t="s">
        <v>217</v>
      </c>
    </row>
    <row r="96" spans="1:7" ht="12.75">
      <c r="A96" s="6"/>
      <c r="B96" s="19">
        <v>75618</v>
      </c>
      <c r="C96" s="6"/>
      <c r="D96" s="15" t="s">
        <v>233</v>
      </c>
      <c r="E96" s="25">
        <v>135000</v>
      </c>
      <c r="F96" s="90">
        <f>SUM(F97:F102)</f>
        <v>74313.52</v>
      </c>
      <c r="G96" s="99">
        <f t="shared" si="1"/>
        <v>0.5504705185185186</v>
      </c>
    </row>
    <row r="97" spans="1:7" ht="12.75">
      <c r="A97" s="6"/>
      <c r="B97" s="6"/>
      <c r="C97" s="6"/>
      <c r="D97" s="15" t="s">
        <v>234</v>
      </c>
      <c r="E97" s="7"/>
      <c r="F97" s="90"/>
      <c r="G97" s="99"/>
    </row>
    <row r="98" spans="1:7" ht="12.75">
      <c r="A98" s="6"/>
      <c r="B98" s="6"/>
      <c r="C98" s="29">
        <v>410</v>
      </c>
      <c r="D98" s="15" t="s">
        <v>86</v>
      </c>
      <c r="E98" s="22">
        <v>90000</v>
      </c>
      <c r="F98" s="90">
        <v>39982.94</v>
      </c>
      <c r="G98" s="99">
        <f>F98/E98</f>
        <v>0.4442548888888889</v>
      </c>
    </row>
    <row r="99" spans="1:7" ht="12.75">
      <c r="A99" s="6"/>
      <c r="B99" s="6"/>
      <c r="C99" s="29">
        <v>460</v>
      </c>
      <c r="D99" s="15" t="s">
        <v>87</v>
      </c>
      <c r="E99" s="22">
        <v>25000</v>
      </c>
      <c r="F99" s="90">
        <v>28230.58</v>
      </c>
      <c r="G99" s="99">
        <f>F99/E99</f>
        <v>1.1292232</v>
      </c>
    </row>
    <row r="100" spans="1:7" ht="12.75">
      <c r="A100" s="6"/>
      <c r="B100" s="6"/>
      <c r="C100" s="29">
        <v>490</v>
      </c>
      <c r="D100" s="15" t="s">
        <v>250</v>
      </c>
      <c r="E100" s="22">
        <v>15000</v>
      </c>
      <c r="F100" s="90">
        <v>6100</v>
      </c>
      <c r="G100" s="99">
        <f>F100/E100</f>
        <v>0.4066666666666667</v>
      </c>
    </row>
    <row r="101" spans="1:7" ht="12.75">
      <c r="A101" s="6"/>
      <c r="B101" s="6"/>
      <c r="C101" s="6"/>
      <c r="D101" s="15" t="s">
        <v>251</v>
      </c>
      <c r="E101" s="7"/>
      <c r="F101" s="90"/>
      <c r="G101" s="99"/>
    </row>
    <row r="102" spans="1:7" ht="12.75">
      <c r="A102" s="6"/>
      <c r="B102" s="6"/>
      <c r="C102" s="29">
        <v>910</v>
      </c>
      <c r="D102" s="15" t="s">
        <v>77</v>
      </c>
      <c r="E102" s="24">
        <v>5000</v>
      </c>
      <c r="F102" s="90">
        <v>0</v>
      </c>
      <c r="G102" s="99">
        <f aca="true" t="shared" si="2" ref="G102:G121">F102/E102</f>
        <v>0</v>
      </c>
    </row>
    <row r="103" spans="1:7" ht="12.75">
      <c r="A103" s="6"/>
      <c r="B103" s="19">
        <v>75621</v>
      </c>
      <c r="C103" s="6"/>
      <c r="D103" s="15" t="s">
        <v>54</v>
      </c>
      <c r="E103" s="20">
        <v>3053888</v>
      </c>
      <c r="F103" s="90">
        <f>SUM(F104:F105)</f>
        <v>1790420.24</v>
      </c>
      <c r="G103" s="99">
        <f t="shared" si="2"/>
        <v>0.5862756721923005</v>
      </c>
    </row>
    <row r="104" spans="1:7" ht="12.75">
      <c r="A104" s="6"/>
      <c r="B104" s="6"/>
      <c r="C104" s="29">
        <v>10</v>
      </c>
      <c r="D104" s="15" t="s">
        <v>88</v>
      </c>
      <c r="E104" s="20">
        <v>2988888</v>
      </c>
      <c r="F104" s="90">
        <v>1724905</v>
      </c>
      <c r="G104" s="99">
        <f t="shared" si="2"/>
        <v>0.5771059337118019</v>
      </c>
    </row>
    <row r="105" spans="1:7" ht="12.75">
      <c r="A105" s="6"/>
      <c r="B105" s="6"/>
      <c r="C105" s="29">
        <v>20</v>
      </c>
      <c r="D105" s="15" t="s">
        <v>89</v>
      </c>
      <c r="E105" s="22">
        <v>65000</v>
      </c>
      <c r="F105" s="90">
        <v>65515.24</v>
      </c>
      <c r="G105" s="99">
        <f t="shared" si="2"/>
        <v>1.0079267692307692</v>
      </c>
    </row>
    <row r="106" spans="1:7" ht="12.75">
      <c r="A106" s="17">
        <v>758</v>
      </c>
      <c r="B106" s="6"/>
      <c r="C106" s="6"/>
      <c r="D106" s="13" t="s">
        <v>55</v>
      </c>
      <c r="E106" s="18">
        <v>9351421</v>
      </c>
      <c r="F106" s="89">
        <f>SUM(F107,F109,F111,F115)</f>
        <v>5454473.69</v>
      </c>
      <c r="G106" s="98">
        <f t="shared" si="2"/>
        <v>0.5832775243463</v>
      </c>
    </row>
    <row r="107" spans="1:7" ht="12.75">
      <c r="A107" s="6"/>
      <c r="B107" s="19">
        <v>75801</v>
      </c>
      <c r="C107" s="6"/>
      <c r="D107" s="15" t="s">
        <v>56</v>
      </c>
      <c r="E107" s="20">
        <v>6337748</v>
      </c>
      <c r="F107" s="90">
        <f>SUM(F108)</f>
        <v>3900152</v>
      </c>
      <c r="G107" s="99">
        <f t="shared" si="2"/>
        <v>0.6153845182863061</v>
      </c>
    </row>
    <row r="108" spans="1:7" ht="12.75">
      <c r="A108" s="6"/>
      <c r="B108" s="6"/>
      <c r="C108" s="30">
        <v>2920</v>
      </c>
      <c r="D108" s="15" t="s">
        <v>90</v>
      </c>
      <c r="E108" s="20">
        <v>6337748</v>
      </c>
      <c r="F108" s="90">
        <v>3900152</v>
      </c>
      <c r="G108" s="99">
        <f t="shared" si="2"/>
        <v>0.6153845182863061</v>
      </c>
    </row>
    <row r="109" spans="1:7" ht="12.75">
      <c r="A109" s="6"/>
      <c r="B109" s="19">
        <v>75807</v>
      </c>
      <c r="C109" s="6"/>
      <c r="D109" s="15" t="s">
        <v>57</v>
      </c>
      <c r="E109" s="20">
        <v>2849881</v>
      </c>
      <c r="F109" s="90">
        <f>SUM(F110)</f>
        <v>1424940</v>
      </c>
      <c r="G109" s="99">
        <f t="shared" si="2"/>
        <v>0.4999998245540779</v>
      </c>
    </row>
    <row r="110" spans="1:7" ht="12.75">
      <c r="A110" s="6"/>
      <c r="B110" s="6"/>
      <c r="C110" s="30">
        <v>2920</v>
      </c>
      <c r="D110" s="15" t="s">
        <v>90</v>
      </c>
      <c r="E110" s="20">
        <v>2849881</v>
      </c>
      <c r="F110" s="90">
        <v>1424940</v>
      </c>
      <c r="G110" s="99">
        <f t="shared" si="2"/>
        <v>0.4999998245540779</v>
      </c>
    </row>
    <row r="111" spans="1:7" ht="12.75">
      <c r="A111" s="6"/>
      <c r="B111" s="19">
        <v>75814</v>
      </c>
      <c r="C111" s="6"/>
      <c r="D111" s="15" t="s">
        <v>379</v>
      </c>
      <c r="E111" s="22">
        <v>68058</v>
      </c>
      <c r="F111" s="90">
        <f>SUM(F112:F114)</f>
        <v>81513.69</v>
      </c>
      <c r="G111" s="99">
        <f t="shared" si="2"/>
        <v>1.197709159834259</v>
      </c>
    </row>
    <row r="112" spans="1:7" ht="12.75">
      <c r="A112" s="6"/>
      <c r="B112" s="19"/>
      <c r="C112" s="105" t="s">
        <v>389</v>
      </c>
      <c r="D112" s="15" t="s">
        <v>76</v>
      </c>
      <c r="E112" s="22">
        <v>0</v>
      </c>
      <c r="F112" s="90">
        <v>13455.73</v>
      </c>
      <c r="G112" s="99" t="s">
        <v>217</v>
      </c>
    </row>
    <row r="113" spans="1:7" ht="12.75">
      <c r="A113" s="6"/>
      <c r="B113" s="6"/>
      <c r="C113" s="29">
        <v>970</v>
      </c>
      <c r="D113" s="15" t="s">
        <v>91</v>
      </c>
      <c r="E113" s="22">
        <v>31720</v>
      </c>
      <c r="F113" s="90">
        <v>31720</v>
      </c>
      <c r="G113" s="99">
        <f t="shared" si="2"/>
        <v>1</v>
      </c>
    </row>
    <row r="114" spans="1:7" ht="12.75">
      <c r="A114" s="6"/>
      <c r="B114" s="6"/>
      <c r="C114" s="30">
        <v>2370</v>
      </c>
      <c r="D114" s="15" t="s">
        <v>382</v>
      </c>
      <c r="E114" s="22">
        <v>36338</v>
      </c>
      <c r="F114" s="90">
        <v>36337.96</v>
      </c>
      <c r="G114" s="99">
        <f t="shared" si="2"/>
        <v>0.9999988992239529</v>
      </c>
    </row>
    <row r="115" spans="1:7" ht="12.75">
      <c r="A115" s="6"/>
      <c r="B115" s="19">
        <v>75831</v>
      </c>
      <c r="C115" s="6"/>
      <c r="D115" s="15" t="s">
        <v>58</v>
      </c>
      <c r="E115" s="22">
        <v>95734</v>
      </c>
      <c r="F115" s="90">
        <f>SUM(F116)</f>
        <v>47868</v>
      </c>
      <c r="G115" s="99">
        <f t="shared" si="2"/>
        <v>0.5000104456097102</v>
      </c>
    </row>
    <row r="116" spans="1:7" ht="12.75">
      <c r="A116" s="6"/>
      <c r="B116" s="6"/>
      <c r="C116" s="30">
        <v>2920</v>
      </c>
      <c r="D116" s="15" t="s">
        <v>90</v>
      </c>
      <c r="E116" s="22">
        <v>95734</v>
      </c>
      <c r="F116" s="90">
        <v>47868</v>
      </c>
      <c r="G116" s="99">
        <f t="shared" si="2"/>
        <v>0.5000104456097102</v>
      </c>
    </row>
    <row r="117" spans="1:7" ht="12.75">
      <c r="A117" s="17">
        <v>801</v>
      </c>
      <c r="B117" s="6"/>
      <c r="C117" s="6"/>
      <c r="D117" s="13" t="s">
        <v>60</v>
      </c>
      <c r="E117" s="26">
        <v>468007</v>
      </c>
      <c r="F117" s="89">
        <f>SUM(F118,F123,F127,F130)</f>
        <v>314083.35</v>
      </c>
      <c r="G117" s="98">
        <f t="shared" si="2"/>
        <v>0.6711082312871388</v>
      </c>
    </row>
    <row r="118" spans="1:7" ht="12.75">
      <c r="A118" s="6"/>
      <c r="B118" s="19">
        <v>80101</v>
      </c>
      <c r="C118" s="6"/>
      <c r="D118" s="15" t="s">
        <v>61</v>
      </c>
      <c r="E118" s="25">
        <v>151070</v>
      </c>
      <c r="F118" s="90">
        <f>SUM(F119:F121)</f>
        <v>99071.65</v>
      </c>
      <c r="G118" s="99">
        <f t="shared" si="2"/>
        <v>0.6557996293109154</v>
      </c>
    </row>
    <row r="119" spans="1:7" ht="12.75">
      <c r="A119" s="6"/>
      <c r="B119" s="6"/>
      <c r="C119" s="29">
        <v>830</v>
      </c>
      <c r="D119" s="15" t="s">
        <v>75</v>
      </c>
      <c r="E119" s="25">
        <v>130000</v>
      </c>
      <c r="F119" s="90">
        <v>80455.2</v>
      </c>
      <c r="G119" s="99">
        <f t="shared" si="2"/>
        <v>0.6188861538461539</v>
      </c>
    </row>
    <row r="120" spans="1:7" ht="12.75">
      <c r="A120" s="6"/>
      <c r="B120" s="6"/>
      <c r="C120" s="29">
        <v>970</v>
      </c>
      <c r="D120" s="15" t="s">
        <v>91</v>
      </c>
      <c r="E120" s="25">
        <v>0</v>
      </c>
      <c r="F120" s="90">
        <v>179.45</v>
      </c>
      <c r="G120" s="99" t="s">
        <v>217</v>
      </c>
    </row>
    <row r="121" spans="1:7" ht="12.75">
      <c r="A121" s="6"/>
      <c r="B121" s="6"/>
      <c r="C121" s="30">
        <v>2030</v>
      </c>
      <c r="D121" s="15" t="s">
        <v>262</v>
      </c>
      <c r="E121" s="22">
        <v>21070</v>
      </c>
      <c r="F121" s="90">
        <v>18437</v>
      </c>
      <c r="G121" s="99">
        <f t="shared" si="2"/>
        <v>0.8750355956336022</v>
      </c>
    </row>
    <row r="122" spans="1:7" ht="12.75">
      <c r="A122" s="6"/>
      <c r="B122" s="6"/>
      <c r="C122" s="6"/>
      <c r="D122" s="15" t="s">
        <v>263</v>
      </c>
      <c r="E122" s="7"/>
      <c r="F122" s="90"/>
      <c r="G122" s="99"/>
    </row>
    <row r="123" spans="1:7" ht="12.75">
      <c r="A123" s="6"/>
      <c r="B123" s="19">
        <v>80104</v>
      </c>
      <c r="C123" s="6"/>
      <c r="D123" s="15" t="s">
        <v>235</v>
      </c>
      <c r="E123" s="25">
        <v>244738</v>
      </c>
      <c r="F123" s="90">
        <f>SUM(F124:F126)</f>
        <v>149911.4</v>
      </c>
      <c r="G123" s="99">
        <f aca="true" t="shared" si="3" ref="G123:G131">F123/E123</f>
        <v>0.6125383062703789</v>
      </c>
    </row>
    <row r="124" spans="1:7" ht="12.75">
      <c r="A124" s="6"/>
      <c r="B124" s="6"/>
      <c r="C124" s="29">
        <v>830</v>
      </c>
      <c r="D124" s="15" t="s">
        <v>75</v>
      </c>
      <c r="E124" s="25">
        <v>240000</v>
      </c>
      <c r="F124" s="90">
        <v>145049.4</v>
      </c>
      <c r="G124" s="99">
        <f t="shared" si="3"/>
        <v>0.6043725</v>
      </c>
    </row>
    <row r="125" spans="1:7" ht="12.75">
      <c r="A125" s="6"/>
      <c r="B125" s="6"/>
      <c r="C125" s="29">
        <v>960</v>
      </c>
      <c r="D125" s="15" t="s">
        <v>383</v>
      </c>
      <c r="E125" s="25">
        <v>0</v>
      </c>
      <c r="F125" s="90">
        <v>250</v>
      </c>
      <c r="G125" s="99" t="s">
        <v>217</v>
      </c>
    </row>
    <row r="126" spans="1:7" ht="12.75">
      <c r="A126" s="6"/>
      <c r="B126" s="6"/>
      <c r="C126" s="29">
        <v>970</v>
      </c>
      <c r="D126" s="15" t="s">
        <v>91</v>
      </c>
      <c r="E126" s="24">
        <v>4738</v>
      </c>
      <c r="F126" s="90">
        <v>4612</v>
      </c>
      <c r="G126" s="99">
        <f t="shared" si="3"/>
        <v>0.9734065006331786</v>
      </c>
    </row>
    <row r="127" spans="1:7" ht="12.75">
      <c r="A127" s="6"/>
      <c r="B127" s="19">
        <v>80110</v>
      </c>
      <c r="C127" s="6"/>
      <c r="D127" s="15" t="s">
        <v>62</v>
      </c>
      <c r="E127" s="22">
        <v>24000</v>
      </c>
      <c r="F127" s="90">
        <f>SUM(F128:F129)</f>
        <v>16901.3</v>
      </c>
      <c r="G127" s="99">
        <f t="shared" si="3"/>
        <v>0.7042208333333333</v>
      </c>
    </row>
    <row r="128" spans="1:7" ht="12.75">
      <c r="A128" s="6"/>
      <c r="B128" s="6"/>
      <c r="C128" s="29">
        <v>830</v>
      </c>
      <c r="D128" s="15" t="s">
        <v>75</v>
      </c>
      <c r="E128" s="22">
        <v>24000</v>
      </c>
      <c r="F128" s="90">
        <v>15161.3</v>
      </c>
      <c r="G128" s="99">
        <f t="shared" si="3"/>
        <v>0.6317208333333333</v>
      </c>
    </row>
    <row r="129" spans="1:7" ht="12.75">
      <c r="A129" s="6"/>
      <c r="B129" s="6"/>
      <c r="C129" s="29">
        <v>970</v>
      </c>
      <c r="D129" s="15" t="s">
        <v>91</v>
      </c>
      <c r="E129" s="22">
        <v>0</v>
      </c>
      <c r="F129" s="90">
        <v>1740</v>
      </c>
      <c r="G129" s="99" t="s">
        <v>217</v>
      </c>
    </row>
    <row r="130" spans="1:7" ht="12.75">
      <c r="A130" s="6"/>
      <c r="B130" s="19">
        <v>80195</v>
      </c>
      <c r="C130" s="6"/>
      <c r="D130" s="15" t="s">
        <v>39</v>
      </c>
      <c r="E130" s="22">
        <v>48199</v>
      </c>
      <c r="F130" s="90">
        <f>SUM(F131)</f>
        <v>48199</v>
      </c>
      <c r="G130" s="99">
        <f t="shared" si="3"/>
        <v>1</v>
      </c>
    </row>
    <row r="131" spans="1:7" ht="12.75">
      <c r="A131" s="6"/>
      <c r="B131" s="6"/>
      <c r="C131" s="30">
        <v>2030</v>
      </c>
      <c r="D131" s="15" t="s">
        <v>262</v>
      </c>
      <c r="E131" s="22">
        <v>48199</v>
      </c>
      <c r="F131" s="90">
        <v>48199</v>
      </c>
      <c r="G131" s="99">
        <f t="shared" si="3"/>
        <v>1</v>
      </c>
    </row>
    <row r="132" spans="1:7" ht="12.75">
      <c r="A132" s="6"/>
      <c r="B132" s="6"/>
      <c r="C132" s="6"/>
      <c r="D132" s="15" t="s">
        <v>263</v>
      </c>
      <c r="E132" s="7"/>
      <c r="F132" s="90"/>
      <c r="G132" s="99"/>
    </row>
    <row r="133" spans="1:7" ht="12.75">
      <c r="A133" s="17">
        <v>851</v>
      </c>
      <c r="B133" s="6"/>
      <c r="C133" s="6"/>
      <c r="D133" s="13" t="s">
        <v>64</v>
      </c>
      <c r="E133" s="26">
        <v>148088</v>
      </c>
      <c r="F133" s="89">
        <f>SUM(F134,F137)</f>
        <v>109087.39</v>
      </c>
      <c r="G133" s="98">
        <f aca="true" t="shared" si="4" ref="G133:G138">F133/E133</f>
        <v>0.7366389579169142</v>
      </c>
    </row>
    <row r="134" spans="1:7" ht="12.75">
      <c r="A134" s="6"/>
      <c r="B134" s="19">
        <v>85154</v>
      </c>
      <c r="C134" s="6"/>
      <c r="D134" s="15" t="s">
        <v>65</v>
      </c>
      <c r="E134" s="25">
        <v>145688</v>
      </c>
      <c r="F134" s="90">
        <f>SUM(F135:F136)</f>
        <v>109087.39</v>
      </c>
      <c r="G134" s="99">
        <f t="shared" si="4"/>
        <v>0.7487740239415738</v>
      </c>
    </row>
    <row r="135" spans="1:7" ht="12.75">
      <c r="A135" s="6"/>
      <c r="B135" s="6"/>
      <c r="C135" s="29">
        <v>480</v>
      </c>
      <c r="D135" s="15" t="s">
        <v>261</v>
      </c>
      <c r="E135" s="25">
        <v>143000</v>
      </c>
      <c r="F135" s="90">
        <v>106399.39</v>
      </c>
      <c r="G135" s="99">
        <f t="shared" si="4"/>
        <v>0.7440516783216783</v>
      </c>
    </row>
    <row r="136" spans="1:7" ht="12.75">
      <c r="A136" s="6"/>
      <c r="B136" s="6"/>
      <c r="C136" s="29">
        <v>960</v>
      </c>
      <c r="D136" s="15" t="s">
        <v>383</v>
      </c>
      <c r="E136" s="24">
        <v>2688</v>
      </c>
      <c r="F136" s="90">
        <v>2688</v>
      </c>
      <c r="G136" s="99">
        <f t="shared" si="4"/>
        <v>1</v>
      </c>
    </row>
    <row r="137" spans="1:7" ht="12.75">
      <c r="A137" s="6"/>
      <c r="B137" s="19">
        <v>85195</v>
      </c>
      <c r="C137" s="6"/>
      <c r="D137" s="15" t="s">
        <v>39</v>
      </c>
      <c r="E137" s="24">
        <v>2400</v>
      </c>
      <c r="F137" s="90">
        <v>0</v>
      </c>
      <c r="G137" s="99">
        <f t="shared" si="4"/>
        <v>0</v>
      </c>
    </row>
    <row r="138" spans="1:7" ht="12.75">
      <c r="A138" s="6"/>
      <c r="B138" s="6"/>
      <c r="C138" s="30">
        <v>2010</v>
      </c>
      <c r="D138" s="15" t="s">
        <v>255</v>
      </c>
      <c r="E138" s="24">
        <v>2400</v>
      </c>
      <c r="F138" s="90">
        <v>0</v>
      </c>
      <c r="G138" s="99">
        <f t="shared" si="4"/>
        <v>0</v>
      </c>
    </row>
    <row r="139" spans="1:7" ht="12.75">
      <c r="A139" s="6"/>
      <c r="B139" s="6"/>
      <c r="C139" s="6"/>
      <c r="D139" s="15" t="s">
        <v>256</v>
      </c>
      <c r="E139" s="7"/>
      <c r="F139" s="90"/>
      <c r="G139" s="99"/>
    </row>
    <row r="140" spans="1:7" ht="12.75">
      <c r="A140" s="6"/>
      <c r="B140" s="6"/>
      <c r="C140" s="6"/>
      <c r="D140" s="15" t="s">
        <v>257</v>
      </c>
      <c r="E140" s="7"/>
      <c r="F140" s="90"/>
      <c r="G140" s="99"/>
    </row>
    <row r="141" spans="1:7" ht="12.75">
      <c r="A141" s="17">
        <v>852</v>
      </c>
      <c r="B141" s="6"/>
      <c r="C141" s="6"/>
      <c r="D141" s="13" t="s">
        <v>66</v>
      </c>
      <c r="E141" s="18">
        <v>5512418</v>
      </c>
      <c r="F141" s="89">
        <f>SUM(F142,F148,F153,F160,F165,F167)</f>
        <v>2417289.24</v>
      </c>
      <c r="G141" s="98">
        <f>F141/E141</f>
        <v>0.438517042793199</v>
      </c>
    </row>
    <row r="142" spans="1:7" ht="12.75">
      <c r="A142" s="6"/>
      <c r="B142" s="19">
        <v>85212</v>
      </c>
      <c r="C142" s="6"/>
      <c r="D142" s="15" t="s">
        <v>236</v>
      </c>
      <c r="E142" s="20">
        <v>4433000</v>
      </c>
      <c r="F142" s="90">
        <f>SUM(F144:F145)</f>
        <v>1953388.14</v>
      </c>
      <c r="G142" s="99">
        <f>F142/E142</f>
        <v>0.4406469975186104</v>
      </c>
    </row>
    <row r="143" spans="1:7" ht="12.75">
      <c r="A143" s="6"/>
      <c r="B143" s="6"/>
      <c r="C143" s="6"/>
      <c r="D143" s="15" t="s">
        <v>237</v>
      </c>
      <c r="E143" s="7"/>
      <c r="F143" s="90"/>
      <c r="G143" s="99"/>
    </row>
    <row r="144" spans="1:7" ht="12.75">
      <c r="A144" s="6"/>
      <c r="B144" s="6"/>
      <c r="C144" s="29">
        <v>970</v>
      </c>
      <c r="D144" s="15" t="s">
        <v>91</v>
      </c>
      <c r="E144" s="24">
        <v>5000</v>
      </c>
      <c r="F144" s="90">
        <v>1036.14</v>
      </c>
      <c r="G144" s="99">
        <f>F144/E144</f>
        <v>0.20722800000000002</v>
      </c>
    </row>
    <row r="145" spans="1:7" ht="12.75">
      <c r="A145" s="6"/>
      <c r="B145" s="6"/>
      <c r="C145" s="30">
        <v>2010</v>
      </c>
      <c r="D145" s="15" t="s">
        <v>255</v>
      </c>
      <c r="E145" s="20">
        <v>4428000</v>
      </c>
      <c r="F145" s="90">
        <v>1952352</v>
      </c>
      <c r="G145" s="99">
        <f>F145/E145</f>
        <v>0.44091056910569104</v>
      </c>
    </row>
    <row r="146" spans="1:7" ht="12.75">
      <c r="A146" s="6"/>
      <c r="B146" s="6"/>
      <c r="C146" s="6"/>
      <c r="D146" s="15" t="s">
        <v>256</v>
      </c>
      <c r="E146" s="7"/>
      <c r="F146" s="90"/>
      <c r="G146" s="99"/>
    </row>
    <row r="147" spans="1:7" ht="12.75">
      <c r="A147" s="6"/>
      <c r="B147" s="6"/>
      <c r="C147" s="6"/>
      <c r="D147" s="15" t="s">
        <v>257</v>
      </c>
      <c r="E147" s="7"/>
      <c r="F147" s="90"/>
      <c r="G147" s="99"/>
    </row>
    <row r="148" spans="1:7" ht="12.75">
      <c r="A148" s="6"/>
      <c r="B148" s="19">
        <v>85213</v>
      </c>
      <c r="C148" s="6"/>
      <c r="D148" s="15" t="s">
        <v>238</v>
      </c>
      <c r="E148" s="22">
        <v>29000</v>
      </c>
      <c r="F148" s="90">
        <f>SUM(F150)</f>
        <v>8500</v>
      </c>
      <c r="G148" s="99">
        <f>F148/E148</f>
        <v>0.29310344827586204</v>
      </c>
    </row>
    <row r="149" spans="1:7" ht="12.75">
      <c r="A149" s="6"/>
      <c r="B149" s="6"/>
      <c r="C149" s="6"/>
      <c r="D149" s="15" t="s">
        <v>239</v>
      </c>
      <c r="E149" s="7"/>
      <c r="F149" s="90"/>
      <c r="G149" s="99"/>
    </row>
    <row r="150" spans="1:7" ht="12.75">
      <c r="A150" s="6"/>
      <c r="B150" s="6"/>
      <c r="C150" s="30">
        <v>2010</v>
      </c>
      <c r="D150" s="15" t="s">
        <v>255</v>
      </c>
      <c r="E150" s="22">
        <v>29000</v>
      </c>
      <c r="F150" s="90">
        <v>8500</v>
      </c>
      <c r="G150" s="99">
        <f>F150/E150</f>
        <v>0.29310344827586204</v>
      </c>
    </row>
    <row r="151" spans="1:7" ht="12.75">
      <c r="A151" s="6"/>
      <c r="B151" s="6"/>
      <c r="C151" s="6"/>
      <c r="D151" s="15" t="s">
        <v>256</v>
      </c>
      <c r="E151" s="7"/>
      <c r="F151" s="90"/>
      <c r="G151" s="99"/>
    </row>
    <row r="152" spans="1:7" ht="12.75">
      <c r="A152" s="6"/>
      <c r="B152" s="6"/>
      <c r="C152" s="6"/>
      <c r="D152" s="15" t="s">
        <v>257</v>
      </c>
      <c r="E152" s="7"/>
      <c r="F152" s="90"/>
      <c r="G152" s="99"/>
    </row>
    <row r="153" spans="1:7" ht="12.75">
      <c r="A153" s="6"/>
      <c r="B153" s="19">
        <v>85214</v>
      </c>
      <c r="C153" s="6"/>
      <c r="D153" s="15" t="s">
        <v>68</v>
      </c>
      <c r="E153" s="25">
        <v>745000</v>
      </c>
      <c r="F153" s="90">
        <f>SUM(F154:F158)</f>
        <v>300608.52</v>
      </c>
      <c r="G153" s="99">
        <f>F153/E153</f>
        <v>0.40350136912751683</v>
      </c>
    </row>
    <row r="154" spans="1:7" ht="12.75">
      <c r="A154" s="6"/>
      <c r="B154" s="19"/>
      <c r="C154" s="29">
        <v>830</v>
      </c>
      <c r="D154" s="15" t="s">
        <v>75</v>
      </c>
      <c r="E154" s="25">
        <v>0</v>
      </c>
      <c r="F154" s="90">
        <v>2608.52</v>
      </c>
      <c r="G154" s="99" t="s">
        <v>217</v>
      </c>
    </row>
    <row r="155" spans="1:7" ht="12.75">
      <c r="A155" s="6"/>
      <c r="B155" s="6"/>
      <c r="C155" s="30">
        <v>2010</v>
      </c>
      <c r="D155" s="15" t="s">
        <v>255</v>
      </c>
      <c r="E155" s="25">
        <v>181000</v>
      </c>
      <c r="F155" s="90">
        <v>88000</v>
      </c>
      <c r="G155" s="99">
        <f>F155/E155</f>
        <v>0.4861878453038674</v>
      </c>
    </row>
    <row r="156" spans="1:7" ht="12.75">
      <c r="A156" s="6"/>
      <c r="B156" s="6"/>
      <c r="C156" s="6"/>
      <c r="D156" s="15" t="s">
        <v>256</v>
      </c>
      <c r="E156" s="7"/>
      <c r="F156" s="90"/>
      <c r="G156" s="99"/>
    </row>
    <row r="157" spans="1:7" ht="12.75">
      <c r="A157" s="6"/>
      <c r="B157" s="6"/>
      <c r="C157" s="6"/>
      <c r="D157" s="15" t="s">
        <v>257</v>
      </c>
      <c r="E157" s="7"/>
      <c r="F157" s="90"/>
      <c r="G157" s="99"/>
    </row>
    <row r="158" spans="1:7" ht="12.75">
      <c r="A158" s="6"/>
      <c r="B158" s="6"/>
      <c r="C158" s="30">
        <v>2030</v>
      </c>
      <c r="D158" s="15" t="s">
        <v>262</v>
      </c>
      <c r="E158" s="25">
        <v>564000</v>
      </c>
      <c r="F158" s="90">
        <v>210000</v>
      </c>
      <c r="G158" s="99">
        <f>F158/E158</f>
        <v>0.3723404255319149</v>
      </c>
    </row>
    <row r="159" spans="1:7" ht="12.75">
      <c r="A159" s="6"/>
      <c r="B159" s="6"/>
      <c r="C159" s="6"/>
      <c r="D159" s="15" t="s">
        <v>263</v>
      </c>
      <c r="E159" s="7"/>
      <c r="F159" s="90"/>
      <c r="G159" s="99"/>
    </row>
    <row r="160" spans="1:7" ht="12.75">
      <c r="A160" s="6"/>
      <c r="B160" s="19">
        <v>85219</v>
      </c>
      <c r="C160" s="6"/>
      <c r="D160" s="15" t="s">
        <v>69</v>
      </c>
      <c r="E160" s="25">
        <v>153000</v>
      </c>
      <c r="F160" s="90">
        <f>SUM(F161:F163)</f>
        <v>90398.84</v>
      </c>
      <c r="G160" s="99">
        <f>F160/E160</f>
        <v>0.5908420915032679</v>
      </c>
    </row>
    <row r="161" spans="1:7" ht="12.75">
      <c r="A161" s="6"/>
      <c r="B161" s="19"/>
      <c r="C161" s="105" t="s">
        <v>389</v>
      </c>
      <c r="D161" s="15" t="s">
        <v>76</v>
      </c>
      <c r="E161" s="25">
        <v>0</v>
      </c>
      <c r="F161" s="90">
        <v>3948.76</v>
      </c>
      <c r="G161" s="99" t="s">
        <v>217</v>
      </c>
    </row>
    <row r="162" spans="1:7" ht="12.75">
      <c r="A162" s="6"/>
      <c r="B162" s="19"/>
      <c r="C162" s="29">
        <v>970</v>
      </c>
      <c r="D162" s="15" t="s">
        <v>91</v>
      </c>
      <c r="E162" s="25">
        <v>0</v>
      </c>
      <c r="F162" s="90">
        <v>29.08</v>
      </c>
      <c r="G162" s="99" t="s">
        <v>217</v>
      </c>
    </row>
    <row r="163" spans="1:7" ht="12.75">
      <c r="A163" s="6"/>
      <c r="B163" s="6"/>
      <c r="C163" s="30">
        <v>2030</v>
      </c>
      <c r="D163" s="15" t="s">
        <v>262</v>
      </c>
      <c r="E163" s="25">
        <v>153000</v>
      </c>
      <c r="F163" s="90">
        <v>86421</v>
      </c>
      <c r="G163" s="99">
        <f>F163/E163</f>
        <v>0.564843137254902</v>
      </c>
    </row>
    <row r="164" spans="1:7" ht="12.75">
      <c r="A164" s="6"/>
      <c r="B164" s="6"/>
      <c r="C164" s="6"/>
      <c r="D164" s="15" t="s">
        <v>263</v>
      </c>
      <c r="E164" s="7"/>
      <c r="F164" s="90"/>
      <c r="G164" s="99"/>
    </row>
    <row r="165" spans="1:7" ht="12.75">
      <c r="A165" s="6"/>
      <c r="B165" s="19">
        <v>85228</v>
      </c>
      <c r="C165" s="6"/>
      <c r="D165" s="15" t="s">
        <v>70</v>
      </c>
      <c r="E165" s="22">
        <v>22000</v>
      </c>
      <c r="F165" s="90">
        <f>SUM(F166)</f>
        <v>12131.74</v>
      </c>
      <c r="G165" s="99">
        <f>F165/E165</f>
        <v>0.5514427272727273</v>
      </c>
    </row>
    <row r="166" spans="1:7" ht="12.75">
      <c r="A166" s="6"/>
      <c r="B166" s="6"/>
      <c r="C166" s="29">
        <v>830</v>
      </c>
      <c r="D166" s="15" t="s">
        <v>75</v>
      </c>
      <c r="E166" s="22">
        <v>22000</v>
      </c>
      <c r="F166" s="90">
        <v>12131.74</v>
      </c>
      <c r="G166" s="99">
        <f>F166/E166</f>
        <v>0.5514427272727273</v>
      </c>
    </row>
    <row r="167" spans="1:7" ht="12.75">
      <c r="A167" s="6"/>
      <c r="B167" s="19">
        <v>85295</v>
      </c>
      <c r="C167" s="6"/>
      <c r="D167" s="15" t="s">
        <v>39</v>
      </c>
      <c r="E167" s="25">
        <v>130418</v>
      </c>
      <c r="F167" s="90">
        <f>SUM(F168)</f>
        <v>52262</v>
      </c>
      <c r="G167" s="99">
        <f>F167/E167</f>
        <v>0.4007268935269671</v>
      </c>
    </row>
    <row r="168" spans="1:7" ht="12.75">
      <c r="A168" s="6"/>
      <c r="B168" s="6"/>
      <c r="C168" s="30">
        <v>2030</v>
      </c>
      <c r="D168" s="15" t="s">
        <v>262</v>
      </c>
      <c r="E168" s="25">
        <v>130418</v>
      </c>
      <c r="F168" s="90">
        <v>52262</v>
      </c>
      <c r="G168" s="99">
        <f>F168/E168</f>
        <v>0.4007268935269671</v>
      </c>
    </row>
    <row r="169" spans="1:7" ht="12.75">
      <c r="A169" s="6"/>
      <c r="B169" s="6"/>
      <c r="C169" s="6"/>
      <c r="D169" s="15" t="s">
        <v>263</v>
      </c>
      <c r="E169" s="7"/>
      <c r="F169" s="90"/>
      <c r="G169" s="99"/>
    </row>
    <row r="170" spans="1:7" ht="12.75">
      <c r="A170" s="17">
        <v>854</v>
      </c>
      <c r="B170" s="6"/>
      <c r="C170" s="6"/>
      <c r="D170" s="13" t="s">
        <v>147</v>
      </c>
      <c r="E170" s="26">
        <v>222479</v>
      </c>
      <c r="F170" s="89">
        <f>SUM(F171)</f>
        <v>222479</v>
      </c>
      <c r="G170" s="98">
        <f>F170/E170</f>
        <v>1</v>
      </c>
    </row>
    <row r="171" spans="1:7" ht="12.75">
      <c r="A171" s="6"/>
      <c r="B171" s="19">
        <v>85415</v>
      </c>
      <c r="C171" s="6"/>
      <c r="D171" s="15" t="s">
        <v>148</v>
      </c>
      <c r="E171" s="25">
        <v>222479</v>
      </c>
      <c r="F171" s="90">
        <f>SUM(F172)</f>
        <v>222479</v>
      </c>
      <c r="G171" s="99">
        <f>F171/E171</f>
        <v>1</v>
      </c>
    </row>
    <row r="172" spans="1:7" ht="12.75">
      <c r="A172" s="6"/>
      <c r="B172" s="6"/>
      <c r="C172" s="30">
        <v>2030</v>
      </c>
      <c r="D172" s="15" t="s">
        <v>262</v>
      </c>
      <c r="E172" s="25">
        <v>222479</v>
      </c>
      <c r="F172" s="90">
        <v>222479</v>
      </c>
      <c r="G172" s="99">
        <f>F172/E172</f>
        <v>1</v>
      </c>
    </row>
    <row r="173" spans="1:7" ht="12.75">
      <c r="A173" s="6"/>
      <c r="B173" s="6"/>
      <c r="C173" s="6"/>
      <c r="D173" s="15" t="s">
        <v>263</v>
      </c>
      <c r="E173" s="7"/>
      <c r="F173" s="90"/>
      <c r="G173" s="99"/>
    </row>
    <row r="174" spans="1:7" ht="12.75">
      <c r="A174" s="17">
        <v>900</v>
      </c>
      <c r="B174" s="6"/>
      <c r="C174" s="6"/>
      <c r="D174" s="13" t="s">
        <v>71</v>
      </c>
      <c r="E174" s="23">
        <v>2500</v>
      </c>
      <c r="F174" s="89">
        <f>SUM(F175,F177)</f>
        <v>3016.3499999999995</v>
      </c>
      <c r="G174" s="98">
        <f aca="true" t="shared" si="5" ref="G174:G182">F174/E174</f>
        <v>1.2065399999999997</v>
      </c>
    </row>
    <row r="175" spans="1:7" ht="12.75">
      <c r="A175" s="6"/>
      <c r="B175" s="19">
        <v>90020</v>
      </c>
      <c r="C175" s="6"/>
      <c r="D175" s="15" t="s">
        <v>72</v>
      </c>
      <c r="E175" s="16">
        <v>500</v>
      </c>
      <c r="F175" s="90">
        <f>SUM(F176)</f>
        <v>829.03</v>
      </c>
      <c r="G175" s="99">
        <f t="shared" si="5"/>
        <v>1.6580599999999999</v>
      </c>
    </row>
    <row r="176" spans="1:7" ht="12.75">
      <c r="A176" s="6"/>
      <c r="B176" s="6"/>
      <c r="C176" s="29">
        <v>400</v>
      </c>
      <c r="D176" s="15" t="s">
        <v>92</v>
      </c>
      <c r="E176" s="16">
        <v>500</v>
      </c>
      <c r="F176" s="90">
        <v>829.03</v>
      </c>
      <c r="G176" s="99">
        <f t="shared" si="5"/>
        <v>1.6580599999999999</v>
      </c>
    </row>
    <row r="177" spans="1:7" ht="12.75">
      <c r="A177" s="6"/>
      <c r="B177" s="19">
        <v>90095</v>
      </c>
      <c r="C177" s="6"/>
      <c r="D177" s="15" t="s">
        <v>39</v>
      </c>
      <c r="E177" s="24">
        <v>2000</v>
      </c>
      <c r="F177" s="90">
        <f>SUM(F178:F179)</f>
        <v>2187.3199999999997</v>
      </c>
      <c r="G177" s="99">
        <f t="shared" si="5"/>
        <v>1.0936599999999999</v>
      </c>
    </row>
    <row r="178" spans="1:7" ht="12.75">
      <c r="A178" s="6"/>
      <c r="B178" s="6"/>
      <c r="C178" s="29">
        <v>840</v>
      </c>
      <c r="D178" s="15" t="s">
        <v>93</v>
      </c>
      <c r="E178" s="24">
        <v>2000</v>
      </c>
      <c r="F178" s="90">
        <v>2187.12</v>
      </c>
      <c r="G178" s="99">
        <f t="shared" si="5"/>
        <v>1.0935599999999999</v>
      </c>
    </row>
    <row r="179" spans="1:7" ht="12.75">
      <c r="A179" s="6"/>
      <c r="B179" s="6"/>
      <c r="C179" s="29">
        <v>920</v>
      </c>
      <c r="D179" s="15" t="s">
        <v>76</v>
      </c>
      <c r="E179" s="24">
        <v>0</v>
      </c>
      <c r="F179" s="90">
        <v>0.2</v>
      </c>
      <c r="G179" s="99" t="s">
        <v>217</v>
      </c>
    </row>
    <row r="180" spans="1:7" ht="12.75">
      <c r="A180" s="17">
        <v>926</v>
      </c>
      <c r="B180" s="6"/>
      <c r="C180" s="6"/>
      <c r="D180" s="13" t="s">
        <v>163</v>
      </c>
      <c r="E180" s="21">
        <v>97690</v>
      </c>
      <c r="F180" s="89">
        <f>SUM(F181,F185)</f>
        <v>30673.08</v>
      </c>
      <c r="G180" s="98">
        <f t="shared" si="5"/>
        <v>0.31398382638959976</v>
      </c>
    </row>
    <row r="181" spans="1:7" ht="12.75">
      <c r="A181" s="6"/>
      <c r="B181" s="19">
        <v>92601</v>
      </c>
      <c r="C181" s="6"/>
      <c r="D181" s="15" t="s">
        <v>164</v>
      </c>
      <c r="E181" s="22">
        <v>27183</v>
      </c>
      <c r="F181" s="90">
        <f>SUM(F182)</f>
        <v>27183</v>
      </c>
      <c r="G181" s="99">
        <f t="shared" si="5"/>
        <v>1</v>
      </c>
    </row>
    <row r="182" spans="1:7" ht="12.75">
      <c r="A182" s="6"/>
      <c r="B182" s="6"/>
      <c r="C182" s="30">
        <v>6298</v>
      </c>
      <c r="D182" s="15" t="s">
        <v>243</v>
      </c>
      <c r="E182" s="22">
        <v>27183</v>
      </c>
      <c r="F182" s="90">
        <v>27183</v>
      </c>
      <c r="G182" s="99">
        <f t="shared" si="5"/>
        <v>1</v>
      </c>
    </row>
    <row r="183" spans="1:7" ht="12.75">
      <c r="A183" s="6"/>
      <c r="B183" s="6"/>
      <c r="C183" s="6"/>
      <c r="D183" s="15" t="s">
        <v>244</v>
      </c>
      <c r="E183" s="7"/>
      <c r="F183" s="90"/>
      <c r="G183" s="99"/>
    </row>
    <row r="184" spans="1:7" ht="12.75">
      <c r="A184" s="6"/>
      <c r="B184" s="6"/>
      <c r="C184" s="6"/>
      <c r="D184" s="15" t="s">
        <v>245</v>
      </c>
      <c r="E184" s="7"/>
      <c r="F184" s="90"/>
      <c r="G184" s="99"/>
    </row>
    <row r="185" spans="1:7" ht="12.75">
      <c r="A185" s="6"/>
      <c r="B185" s="19">
        <v>92605</v>
      </c>
      <c r="C185" s="6"/>
      <c r="D185" s="15" t="s">
        <v>165</v>
      </c>
      <c r="E185" s="22">
        <v>70507</v>
      </c>
      <c r="F185" s="90">
        <f>SUM(F186)</f>
        <v>3490.08</v>
      </c>
      <c r="G185" s="99">
        <f>F185/E185</f>
        <v>0.049499765980682765</v>
      </c>
    </row>
    <row r="186" spans="1:7" ht="12.75">
      <c r="A186" s="6"/>
      <c r="B186" s="6"/>
      <c r="C186" s="30">
        <v>2708</v>
      </c>
      <c r="D186" s="15" t="s">
        <v>264</v>
      </c>
      <c r="E186" s="22">
        <v>70507</v>
      </c>
      <c r="F186" s="90">
        <v>3490.08</v>
      </c>
      <c r="G186" s="99">
        <f>F186/E186</f>
        <v>0.049499765980682765</v>
      </c>
    </row>
    <row r="187" spans="1:7" ht="12.75">
      <c r="A187" s="6"/>
      <c r="B187" s="6"/>
      <c r="C187" s="6"/>
      <c r="D187" s="15" t="s">
        <v>244</v>
      </c>
      <c r="E187" s="7"/>
      <c r="F187" s="90"/>
      <c r="G187" s="99"/>
    </row>
    <row r="188" spans="1:7" ht="12.75">
      <c r="A188" s="6"/>
      <c r="B188" s="6"/>
      <c r="C188" s="6"/>
      <c r="D188" s="15" t="s">
        <v>245</v>
      </c>
      <c r="E188" s="7"/>
      <c r="F188" s="90"/>
      <c r="G188" s="99"/>
    </row>
    <row r="189" spans="1:7" ht="12.75">
      <c r="A189" s="36"/>
      <c r="B189" s="36"/>
      <c r="C189" s="36"/>
      <c r="D189" s="37" t="s">
        <v>180</v>
      </c>
      <c r="E189" s="38">
        <v>28305102</v>
      </c>
      <c r="F189" s="106">
        <f>SUM(F180,F174,F170,F141,F133,F117,F106,F65,F56,F50,F37,F21,F18,F10,F2)</f>
        <v>14293631.430000002</v>
      </c>
      <c r="G189" s="100">
        <f>F189/E189</f>
        <v>0.5049842756263518</v>
      </c>
    </row>
  </sheetData>
  <printOptions horizontalCentered="1"/>
  <pageMargins left="0.5905511811023623" right="0.3937007874015748" top="1.062992125984252" bottom="0.984251968503937" header="0.5118110236220472" footer="0.5118110236220472"/>
  <pageSetup firstPageNumber="4" useFirstPageNumber="1" horizontalDpi="600" verticalDpi="600" orientation="landscape" paperSize="9" r:id="rId2"/>
  <headerFooter alignWithMargins="0">
    <oddHeader>&amp;L&amp;"Arial,Pogrubiony"BUDŻET GMINY PACZKÓW
Informacja o przebiegu wykonania budżetu za I półrocze 2007r.&amp;R&amp;8Zał. nr 3
Wykonanie  dochodów wg
paragrafów klasyfikacji</oddHeader>
    <oddFooter>&amp;C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showGridLines="0" workbookViewId="0" topLeftCell="A1">
      <selection activeCell="F43" sqref="F43"/>
    </sheetView>
  </sheetViews>
  <sheetFormatPr defaultColWidth="9.140625" defaultRowHeight="12.75"/>
  <cols>
    <col min="1" max="1" width="5.57421875" style="114" bestFit="1" customWidth="1"/>
    <col min="2" max="2" width="7.140625" style="114" bestFit="1" customWidth="1"/>
    <col min="3" max="3" width="5.00390625" style="114" bestFit="1" customWidth="1"/>
    <col min="4" max="4" width="64.140625" style="2" customWidth="1"/>
    <col min="5" max="5" width="12.57421875" style="3" bestFit="1" customWidth="1"/>
    <col min="6" max="6" width="13.140625" style="116" customWidth="1"/>
    <col min="7" max="7" width="10.57421875" style="118" customWidth="1"/>
    <col min="8" max="16384" width="8.00390625" style="2" customWidth="1"/>
  </cols>
  <sheetData>
    <row r="1" spans="1:7" ht="12.75">
      <c r="A1" s="102" t="s">
        <v>33</v>
      </c>
      <c r="B1" s="102" t="s">
        <v>34</v>
      </c>
      <c r="C1" s="102" t="s">
        <v>265</v>
      </c>
      <c r="D1" s="10" t="s">
        <v>35</v>
      </c>
      <c r="E1" s="11" t="s">
        <v>220</v>
      </c>
      <c r="F1" s="93" t="s">
        <v>377</v>
      </c>
      <c r="G1" s="92" t="s">
        <v>376</v>
      </c>
    </row>
    <row r="2" spans="1:7" ht="12.75">
      <c r="A2" s="107">
        <v>10</v>
      </c>
      <c r="B2" s="108"/>
      <c r="C2" s="108"/>
      <c r="D2" s="13" t="s">
        <v>37</v>
      </c>
      <c r="E2" s="21">
        <v>66478</v>
      </c>
      <c r="F2" s="89">
        <f>SUM(F3)</f>
        <v>66413.07</v>
      </c>
      <c r="G2" s="98">
        <f>F2/E2</f>
        <v>0.9990232858990945</v>
      </c>
    </row>
    <row r="3" spans="1:7" ht="12.75">
      <c r="A3" s="108"/>
      <c r="B3" s="109">
        <v>1095</v>
      </c>
      <c r="C3" s="108"/>
      <c r="D3" s="15" t="s">
        <v>39</v>
      </c>
      <c r="E3" s="22">
        <v>66478</v>
      </c>
      <c r="F3" s="115">
        <f>SUM(F4)</f>
        <v>66413.07</v>
      </c>
      <c r="G3" s="119">
        <f>F3/E3</f>
        <v>0.9990232858990945</v>
      </c>
    </row>
    <row r="4" spans="1:7" ht="12.75">
      <c r="A4" s="108"/>
      <c r="B4" s="108"/>
      <c r="C4" s="110">
        <v>2010</v>
      </c>
      <c r="D4" s="15" t="s">
        <v>255</v>
      </c>
      <c r="E4" s="22">
        <v>66478</v>
      </c>
      <c r="F4" s="115">
        <v>66413.07</v>
      </c>
      <c r="G4" s="119">
        <f>F4/E4</f>
        <v>0.9990232858990945</v>
      </c>
    </row>
    <row r="5" spans="1:7" ht="12.75">
      <c r="A5" s="108"/>
      <c r="B5" s="108"/>
      <c r="C5" s="108"/>
      <c r="D5" s="15" t="s">
        <v>256</v>
      </c>
      <c r="E5" s="7"/>
      <c r="F5" s="115"/>
      <c r="G5" s="117"/>
    </row>
    <row r="6" spans="1:7" ht="12.75">
      <c r="A6" s="108"/>
      <c r="B6" s="108"/>
      <c r="C6" s="108"/>
      <c r="D6" s="15" t="s">
        <v>257</v>
      </c>
      <c r="E6" s="7"/>
      <c r="F6" s="115"/>
      <c r="G6" s="117"/>
    </row>
    <row r="7" spans="1:7" ht="12.75">
      <c r="A7" s="111">
        <v>750</v>
      </c>
      <c r="B7" s="108"/>
      <c r="C7" s="108"/>
      <c r="D7" s="13" t="s">
        <v>47</v>
      </c>
      <c r="E7" s="21">
        <v>97523</v>
      </c>
      <c r="F7" s="89">
        <f>SUM(F8)</f>
        <v>48762</v>
      </c>
      <c r="G7" s="98">
        <f>F7/E7</f>
        <v>0.5000051269956831</v>
      </c>
    </row>
    <row r="8" spans="1:7" ht="12.75">
      <c r="A8" s="108"/>
      <c r="B8" s="112">
        <v>75011</v>
      </c>
      <c r="C8" s="108"/>
      <c r="D8" s="15" t="s">
        <v>48</v>
      </c>
      <c r="E8" s="22">
        <v>97523</v>
      </c>
      <c r="F8" s="115">
        <f>SUM(F9)</f>
        <v>48762</v>
      </c>
      <c r="G8" s="119">
        <f>F8/E8</f>
        <v>0.5000051269956831</v>
      </c>
    </row>
    <row r="9" spans="1:7" ht="12.75">
      <c r="A9" s="108"/>
      <c r="B9" s="108"/>
      <c r="C9" s="110">
        <v>2010</v>
      </c>
      <c r="D9" s="15" t="s">
        <v>255</v>
      </c>
      <c r="E9" s="22">
        <v>97523</v>
      </c>
      <c r="F9" s="115">
        <v>48762</v>
      </c>
      <c r="G9" s="119">
        <f>F9/E9</f>
        <v>0.5000051269956831</v>
      </c>
    </row>
    <row r="10" spans="1:7" ht="12.75">
      <c r="A10" s="108"/>
      <c r="B10" s="108"/>
      <c r="C10" s="108"/>
      <c r="D10" s="15" t="s">
        <v>256</v>
      </c>
      <c r="E10" s="7"/>
      <c r="F10" s="115"/>
      <c r="G10" s="117"/>
    </row>
    <row r="11" spans="1:7" ht="12.75">
      <c r="A11" s="108"/>
      <c r="B11" s="108"/>
      <c r="C11" s="108"/>
      <c r="D11" s="15" t="s">
        <v>257</v>
      </c>
      <c r="E11" s="7"/>
      <c r="F11" s="115"/>
      <c r="G11" s="117"/>
    </row>
    <row r="12" spans="1:7" ht="12.75">
      <c r="A12" s="111">
        <v>751</v>
      </c>
      <c r="B12" s="108"/>
      <c r="C12" s="108"/>
      <c r="D12" s="13" t="s">
        <v>221</v>
      </c>
      <c r="E12" s="23">
        <v>2240</v>
      </c>
      <c r="F12" s="89">
        <f>SUM(F14)</f>
        <v>1118</v>
      </c>
      <c r="G12" s="98">
        <f>F12/E12</f>
        <v>0.49910714285714286</v>
      </c>
    </row>
    <row r="13" spans="1:7" ht="12.75">
      <c r="A13" s="108"/>
      <c r="B13" s="108"/>
      <c r="C13" s="108"/>
      <c r="D13" s="13" t="s">
        <v>222</v>
      </c>
      <c r="E13" s="7"/>
      <c r="F13" s="115"/>
      <c r="G13" s="117"/>
    </row>
    <row r="14" spans="1:7" ht="12.75">
      <c r="A14" s="108"/>
      <c r="B14" s="112">
        <v>75101</v>
      </c>
      <c r="C14" s="108"/>
      <c r="D14" s="15" t="s">
        <v>223</v>
      </c>
      <c r="E14" s="24">
        <v>2240</v>
      </c>
      <c r="F14" s="115">
        <f>SUM(F15)</f>
        <v>1118</v>
      </c>
      <c r="G14" s="119">
        <f>F14/E14</f>
        <v>0.49910714285714286</v>
      </c>
    </row>
    <row r="15" spans="1:7" ht="12.75">
      <c r="A15" s="108"/>
      <c r="B15" s="108"/>
      <c r="C15" s="110">
        <v>2010</v>
      </c>
      <c r="D15" s="15" t="s">
        <v>255</v>
      </c>
      <c r="E15" s="24">
        <v>2240</v>
      </c>
      <c r="F15" s="115">
        <v>1118</v>
      </c>
      <c r="G15" s="119">
        <f>F15/E15</f>
        <v>0.49910714285714286</v>
      </c>
    </row>
    <row r="16" spans="1:7" ht="12.75">
      <c r="A16" s="108"/>
      <c r="B16" s="108"/>
      <c r="C16" s="108"/>
      <c r="D16" s="15" t="s">
        <v>256</v>
      </c>
      <c r="E16" s="7"/>
      <c r="F16" s="115"/>
      <c r="G16" s="117"/>
    </row>
    <row r="17" spans="1:7" ht="12.75">
      <c r="A17" s="108"/>
      <c r="B17" s="108"/>
      <c r="C17" s="108"/>
      <c r="D17" s="15" t="s">
        <v>257</v>
      </c>
      <c r="E17" s="7"/>
      <c r="F17" s="115"/>
      <c r="G17" s="117"/>
    </row>
    <row r="18" spans="1:7" ht="12.75">
      <c r="A18" s="111">
        <v>754</v>
      </c>
      <c r="B18" s="108"/>
      <c r="C18" s="108"/>
      <c r="D18" s="13" t="s">
        <v>50</v>
      </c>
      <c r="E18" s="23">
        <v>1000</v>
      </c>
      <c r="F18" s="89">
        <f>SUM(F19)</f>
        <v>0</v>
      </c>
      <c r="G18" s="98">
        <f>F18/E18</f>
        <v>0</v>
      </c>
    </row>
    <row r="19" spans="1:7" ht="12.75">
      <c r="A19" s="108"/>
      <c r="B19" s="112">
        <v>75414</v>
      </c>
      <c r="C19" s="108"/>
      <c r="D19" s="15" t="s">
        <v>51</v>
      </c>
      <c r="E19" s="24">
        <v>1000</v>
      </c>
      <c r="F19" s="115">
        <f>SUM(F20)</f>
        <v>0</v>
      </c>
      <c r="G19" s="119">
        <f>F19/E19</f>
        <v>0</v>
      </c>
    </row>
    <row r="20" spans="1:7" ht="12.75">
      <c r="A20" s="108"/>
      <c r="B20" s="108"/>
      <c r="C20" s="110">
        <v>2010</v>
      </c>
      <c r="D20" s="15" t="s">
        <v>255</v>
      </c>
      <c r="E20" s="24">
        <v>1000</v>
      </c>
      <c r="F20" s="115">
        <v>0</v>
      </c>
      <c r="G20" s="119">
        <f>F20/E20</f>
        <v>0</v>
      </c>
    </row>
    <row r="21" spans="1:7" ht="12.75">
      <c r="A21" s="108"/>
      <c r="B21" s="108"/>
      <c r="C21" s="108"/>
      <c r="D21" s="15" t="s">
        <v>256</v>
      </c>
      <c r="E21" s="7"/>
      <c r="F21" s="115"/>
      <c r="G21" s="117"/>
    </row>
    <row r="22" spans="1:7" ht="12.75">
      <c r="A22" s="108"/>
      <c r="B22" s="108"/>
      <c r="C22" s="108"/>
      <c r="D22" s="15" t="s">
        <v>257</v>
      </c>
      <c r="E22" s="7"/>
      <c r="F22" s="115"/>
      <c r="G22" s="117"/>
    </row>
    <row r="23" spans="1:7" ht="12.75">
      <c r="A23" s="111">
        <v>851</v>
      </c>
      <c r="B23" s="108"/>
      <c r="C23" s="108"/>
      <c r="D23" s="13" t="s">
        <v>64</v>
      </c>
      <c r="E23" s="23">
        <v>2400</v>
      </c>
      <c r="F23" s="89">
        <v>0</v>
      </c>
      <c r="G23" s="98">
        <f>F23/E23</f>
        <v>0</v>
      </c>
    </row>
    <row r="24" spans="1:7" ht="12.75">
      <c r="A24" s="108"/>
      <c r="B24" s="112">
        <v>85195</v>
      </c>
      <c r="C24" s="108"/>
      <c r="D24" s="15" t="s">
        <v>39</v>
      </c>
      <c r="E24" s="24">
        <v>2400</v>
      </c>
      <c r="F24" s="115">
        <v>0</v>
      </c>
      <c r="G24" s="119">
        <f>F24/E24</f>
        <v>0</v>
      </c>
    </row>
    <row r="25" spans="1:7" ht="12.75">
      <c r="A25" s="108"/>
      <c r="B25" s="108"/>
      <c r="C25" s="110">
        <v>2010</v>
      </c>
      <c r="D25" s="15" t="s">
        <v>255</v>
      </c>
      <c r="E25" s="24">
        <v>2400</v>
      </c>
      <c r="F25" s="115">
        <v>0</v>
      </c>
      <c r="G25" s="119">
        <f>F25/E25</f>
        <v>0</v>
      </c>
    </row>
    <row r="26" spans="1:7" ht="12.75">
      <c r="A26" s="108"/>
      <c r="B26" s="108"/>
      <c r="C26" s="108"/>
      <c r="D26" s="15" t="s">
        <v>256</v>
      </c>
      <c r="E26" s="7"/>
      <c r="F26" s="115"/>
      <c r="G26" s="117"/>
    </row>
    <row r="27" spans="1:7" ht="12.75">
      <c r="A27" s="108"/>
      <c r="B27" s="108"/>
      <c r="C27" s="108"/>
      <c r="D27" s="15" t="s">
        <v>257</v>
      </c>
      <c r="E27" s="7"/>
      <c r="F27" s="115"/>
      <c r="G27" s="117"/>
    </row>
    <row r="28" spans="1:7" ht="12.75">
      <c r="A28" s="111">
        <v>852</v>
      </c>
      <c r="B28" s="108"/>
      <c r="C28" s="108"/>
      <c r="D28" s="13" t="s">
        <v>66</v>
      </c>
      <c r="E28" s="18">
        <v>4638000</v>
      </c>
      <c r="F28" s="89">
        <f>SUM(F29,F34,F39)</f>
        <v>2048852</v>
      </c>
      <c r="G28" s="98">
        <f>F28/E28</f>
        <v>0.4417533419577404</v>
      </c>
    </row>
    <row r="29" spans="1:7" ht="12.75">
      <c r="A29" s="108"/>
      <c r="B29" s="112">
        <v>85212</v>
      </c>
      <c r="C29" s="108"/>
      <c r="D29" s="15" t="s">
        <v>236</v>
      </c>
      <c r="E29" s="20">
        <v>4428000</v>
      </c>
      <c r="F29" s="115">
        <f>SUM(F31)</f>
        <v>1952352</v>
      </c>
      <c r="G29" s="119">
        <f>F29/E29</f>
        <v>0.44091056910569104</v>
      </c>
    </row>
    <row r="30" spans="1:7" ht="12.75">
      <c r="A30" s="108"/>
      <c r="B30" s="108"/>
      <c r="C30" s="108"/>
      <c r="D30" s="15" t="s">
        <v>237</v>
      </c>
      <c r="E30" s="7"/>
      <c r="F30" s="115"/>
      <c r="G30" s="117"/>
    </row>
    <row r="31" spans="1:7" ht="12.75">
      <c r="A31" s="108"/>
      <c r="B31" s="108"/>
      <c r="C31" s="110">
        <v>2010</v>
      </c>
      <c r="D31" s="15" t="s">
        <v>255</v>
      </c>
      <c r="E31" s="20">
        <v>4428000</v>
      </c>
      <c r="F31" s="115">
        <v>1952352</v>
      </c>
      <c r="G31" s="119">
        <f>F31/E31</f>
        <v>0.44091056910569104</v>
      </c>
    </row>
    <row r="32" spans="1:7" ht="12.75">
      <c r="A32" s="108"/>
      <c r="B32" s="108"/>
      <c r="C32" s="108"/>
      <c r="D32" s="15" t="s">
        <v>256</v>
      </c>
      <c r="E32" s="7"/>
      <c r="F32" s="115"/>
      <c r="G32" s="117"/>
    </row>
    <row r="33" spans="1:7" ht="12.75">
      <c r="A33" s="108"/>
      <c r="B33" s="108"/>
      <c r="C33" s="108"/>
      <c r="D33" s="15" t="s">
        <v>257</v>
      </c>
      <c r="E33" s="7"/>
      <c r="F33" s="115"/>
      <c r="G33" s="117"/>
    </row>
    <row r="34" spans="1:7" ht="12.75">
      <c r="A34" s="108"/>
      <c r="B34" s="112">
        <v>85213</v>
      </c>
      <c r="C34" s="108"/>
      <c r="D34" s="15" t="s">
        <v>238</v>
      </c>
      <c r="E34" s="22">
        <v>29000</v>
      </c>
      <c r="F34" s="115">
        <f>SUM(F36)</f>
        <v>8500</v>
      </c>
      <c r="G34" s="119">
        <f>F34/E34</f>
        <v>0.29310344827586204</v>
      </c>
    </row>
    <row r="35" spans="1:7" ht="12.75">
      <c r="A35" s="108"/>
      <c r="B35" s="108"/>
      <c r="C35" s="108"/>
      <c r="D35" s="15" t="s">
        <v>239</v>
      </c>
      <c r="E35" s="7"/>
      <c r="F35" s="115"/>
      <c r="G35" s="117"/>
    </row>
    <row r="36" spans="1:7" ht="12.75">
      <c r="A36" s="108"/>
      <c r="B36" s="108"/>
      <c r="C36" s="110">
        <v>2010</v>
      </c>
      <c r="D36" s="15" t="s">
        <v>255</v>
      </c>
      <c r="E36" s="22">
        <v>29000</v>
      </c>
      <c r="F36" s="115">
        <v>8500</v>
      </c>
      <c r="G36" s="119">
        <f>F36/E36</f>
        <v>0.29310344827586204</v>
      </c>
    </row>
    <row r="37" spans="1:7" ht="12.75">
      <c r="A37" s="108"/>
      <c r="B37" s="108"/>
      <c r="C37" s="108"/>
      <c r="D37" s="15" t="s">
        <v>256</v>
      </c>
      <c r="E37" s="7"/>
      <c r="F37" s="115"/>
      <c r="G37" s="117"/>
    </row>
    <row r="38" spans="1:7" ht="12.75">
      <c r="A38" s="108"/>
      <c r="B38" s="108"/>
      <c r="C38" s="108"/>
      <c r="D38" s="15" t="s">
        <v>257</v>
      </c>
      <c r="E38" s="7"/>
      <c r="F38" s="115"/>
      <c r="G38" s="117"/>
    </row>
    <row r="39" spans="1:7" ht="12.75">
      <c r="A39" s="108"/>
      <c r="B39" s="112">
        <v>85214</v>
      </c>
      <c r="C39" s="108"/>
      <c r="D39" s="15" t="s">
        <v>68</v>
      </c>
      <c r="E39" s="25">
        <v>181000</v>
      </c>
      <c r="F39" s="115">
        <f>SUM(F40)</f>
        <v>88000</v>
      </c>
      <c r="G39" s="119">
        <f>F39/E39</f>
        <v>0.4861878453038674</v>
      </c>
    </row>
    <row r="40" spans="1:7" ht="12.75">
      <c r="A40" s="108"/>
      <c r="B40" s="108"/>
      <c r="C40" s="110">
        <v>2010</v>
      </c>
      <c r="D40" s="15" t="s">
        <v>255</v>
      </c>
      <c r="E40" s="25">
        <v>181000</v>
      </c>
      <c r="F40" s="115">
        <v>88000</v>
      </c>
      <c r="G40" s="119">
        <f>F40/E40</f>
        <v>0.4861878453038674</v>
      </c>
    </row>
    <row r="41" spans="1:7" ht="12.75">
      <c r="A41" s="108"/>
      <c r="B41" s="108"/>
      <c r="C41" s="108"/>
      <c r="D41" s="15" t="s">
        <v>256</v>
      </c>
      <c r="E41" s="7"/>
      <c r="F41" s="115"/>
      <c r="G41" s="117"/>
    </row>
    <row r="42" spans="1:7" ht="12.75">
      <c r="A42" s="108"/>
      <c r="B42" s="108"/>
      <c r="C42" s="108"/>
      <c r="D42" s="15" t="s">
        <v>257</v>
      </c>
      <c r="E42" s="7"/>
      <c r="F42" s="115"/>
      <c r="G42" s="117"/>
    </row>
    <row r="43" spans="1:7" ht="12.75">
      <c r="A43" s="113"/>
      <c r="B43" s="113"/>
      <c r="C43" s="113"/>
      <c r="D43" s="27" t="s">
        <v>180</v>
      </c>
      <c r="E43" s="33">
        <v>4807641</v>
      </c>
      <c r="F43" s="106">
        <f>SUM(F28,F23,F18,F12,F7,F2)</f>
        <v>2165145.07</v>
      </c>
      <c r="G43" s="100">
        <f>F43/E43</f>
        <v>0.4503549807483545</v>
      </c>
    </row>
  </sheetData>
  <printOptions horizontalCentered="1"/>
  <pageMargins left="0.4724409448818898" right="0.35433070866141736" top="0.984251968503937" bottom="0.984251968503937" header="0.5118110236220472" footer="0.5118110236220472"/>
  <pageSetup firstPageNumber="10" useFirstPageNumber="1" horizontalDpi="600" verticalDpi="600" orientation="landscape" paperSize="9" r:id="rId2"/>
  <headerFooter alignWithMargins="0">
    <oddHeader>&amp;L&amp;"Arial,Pogrubiony"BUDŻET GMINY PACZKÓW
Informacja o przebiegu wykonania budżetu za I półrocze 2007r.&amp;R&amp;8Zał. nr 4
Wykonanie dochodów na zadania zlecone</oddHead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65"/>
  <sheetViews>
    <sheetView showGridLines="0" workbookViewId="0" topLeftCell="A645">
      <selection activeCell="F654" sqref="F654"/>
    </sheetView>
  </sheetViews>
  <sheetFormatPr defaultColWidth="9.140625" defaultRowHeight="12.75"/>
  <cols>
    <col min="1" max="1" width="5.57421875" style="31" bestFit="1" customWidth="1"/>
    <col min="2" max="2" width="8.8515625" style="31" bestFit="1" customWidth="1"/>
    <col min="3" max="3" width="5.00390625" style="31" bestFit="1" customWidth="1"/>
    <col min="4" max="4" width="67.28125" style="5" bestFit="1" customWidth="1"/>
    <col min="5" max="5" width="15.00390625" style="5" customWidth="1"/>
    <col min="6" max="6" width="15.421875" style="91" customWidth="1"/>
    <col min="7" max="7" width="11.00390625" style="127" customWidth="1"/>
    <col min="8" max="16384" width="8.00390625" style="5" customWidth="1"/>
  </cols>
  <sheetData>
    <row r="1" spans="1:7" ht="12.75">
      <c r="A1" s="10" t="s">
        <v>33</v>
      </c>
      <c r="B1" s="10" t="s">
        <v>34</v>
      </c>
      <c r="C1" s="10" t="s">
        <v>265</v>
      </c>
      <c r="D1" s="10" t="s">
        <v>35</v>
      </c>
      <c r="E1" s="11" t="s">
        <v>220</v>
      </c>
      <c r="F1" s="93" t="s">
        <v>377</v>
      </c>
      <c r="G1" s="92" t="s">
        <v>376</v>
      </c>
    </row>
    <row r="2" spans="1:7" ht="12.75">
      <c r="A2" s="12">
        <v>10</v>
      </c>
      <c r="B2" s="6"/>
      <c r="C2" s="6"/>
      <c r="D2" s="13" t="s">
        <v>37</v>
      </c>
      <c r="E2" s="21">
        <v>84078</v>
      </c>
      <c r="F2" s="89">
        <f>SUM(F3,F8,F12)</f>
        <v>75875.20000000001</v>
      </c>
      <c r="G2" s="92">
        <f>F2/E2</f>
        <v>0.9024382121363497</v>
      </c>
    </row>
    <row r="3" spans="1:7" ht="12.75">
      <c r="A3" s="6"/>
      <c r="B3" s="14">
        <v>1009</v>
      </c>
      <c r="C3" s="6"/>
      <c r="D3" s="15" t="s">
        <v>94</v>
      </c>
      <c r="E3" s="24">
        <v>3000</v>
      </c>
      <c r="F3" s="90">
        <f>SUM(F4)</f>
        <v>1080.22</v>
      </c>
      <c r="G3" s="126">
        <f aca="true" t="shared" si="0" ref="G3:G66">F3/E3</f>
        <v>0.36007333333333336</v>
      </c>
    </row>
    <row r="4" spans="1:7" ht="12.75">
      <c r="A4" s="6"/>
      <c r="B4" s="6"/>
      <c r="C4" s="6"/>
      <c r="D4" s="15" t="s">
        <v>95</v>
      </c>
      <c r="E4" s="24">
        <v>3000</v>
      </c>
      <c r="F4" s="90">
        <f>SUM(F5)</f>
        <v>1080.22</v>
      </c>
      <c r="G4" s="126">
        <f t="shared" si="0"/>
        <v>0.36007333333333336</v>
      </c>
    </row>
    <row r="5" spans="1:7" ht="12.75">
      <c r="A5" s="6"/>
      <c r="B5" s="6"/>
      <c r="C5" s="30">
        <v>4300</v>
      </c>
      <c r="D5" s="15" t="s">
        <v>97</v>
      </c>
      <c r="E5" s="24">
        <v>3000</v>
      </c>
      <c r="F5" s="90">
        <v>1080.22</v>
      </c>
      <c r="G5" s="126">
        <f t="shared" si="0"/>
        <v>0.36007333333333336</v>
      </c>
    </row>
    <row r="6" spans="1:7" ht="12.75">
      <c r="A6" s="6"/>
      <c r="B6" s="6"/>
      <c r="C6" s="6"/>
      <c r="D6" s="15" t="s">
        <v>199</v>
      </c>
      <c r="E6" s="7"/>
      <c r="F6" s="90"/>
      <c r="G6" s="126"/>
    </row>
    <row r="7" spans="1:7" ht="12.75">
      <c r="A7" s="6"/>
      <c r="B7" s="6"/>
      <c r="C7" s="6"/>
      <c r="D7" s="15" t="s">
        <v>267</v>
      </c>
      <c r="E7" s="24">
        <v>3000</v>
      </c>
      <c r="F7" s="90">
        <v>1080.22</v>
      </c>
      <c r="G7" s="126">
        <f t="shared" si="0"/>
        <v>0.36007333333333336</v>
      </c>
    </row>
    <row r="8" spans="1:7" ht="12.75">
      <c r="A8" s="6"/>
      <c r="B8" s="14">
        <v>1030</v>
      </c>
      <c r="C8" s="6"/>
      <c r="D8" s="15" t="s">
        <v>98</v>
      </c>
      <c r="E8" s="22">
        <v>14000</v>
      </c>
      <c r="F8" s="90">
        <f>SUM(F9)</f>
        <v>7808.91</v>
      </c>
      <c r="G8" s="126">
        <f t="shared" si="0"/>
        <v>0.5577792857142857</v>
      </c>
    </row>
    <row r="9" spans="1:7" ht="12.75">
      <c r="A9" s="6"/>
      <c r="B9" s="6"/>
      <c r="C9" s="6"/>
      <c r="D9" s="15" t="s">
        <v>95</v>
      </c>
      <c r="E9" s="22">
        <v>14000</v>
      </c>
      <c r="F9" s="90">
        <f>SUM(F10)</f>
        <v>7808.91</v>
      </c>
      <c r="G9" s="126">
        <f t="shared" si="0"/>
        <v>0.5577792857142857</v>
      </c>
    </row>
    <row r="10" spans="1:7" ht="12.75">
      <c r="A10" s="6"/>
      <c r="B10" s="6"/>
      <c r="C10" s="30">
        <v>2850</v>
      </c>
      <c r="D10" s="15" t="s">
        <v>268</v>
      </c>
      <c r="E10" s="22">
        <v>14000</v>
      </c>
      <c r="F10" s="90">
        <v>7808.91</v>
      </c>
      <c r="G10" s="126">
        <f t="shared" si="0"/>
        <v>0.5577792857142857</v>
      </c>
    </row>
    <row r="11" spans="1:7" ht="12.75">
      <c r="A11" s="6"/>
      <c r="B11" s="6"/>
      <c r="C11" s="6"/>
      <c r="D11" s="15" t="s">
        <v>269</v>
      </c>
      <c r="E11" s="7"/>
      <c r="F11" s="90"/>
      <c r="G11" s="126"/>
    </row>
    <row r="12" spans="1:7" ht="12.75">
      <c r="A12" s="6"/>
      <c r="B12" s="14">
        <v>1095</v>
      </c>
      <c r="C12" s="6"/>
      <c r="D12" s="15" t="s">
        <v>39</v>
      </c>
      <c r="E12" s="22">
        <v>67078</v>
      </c>
      <c r="F12" s="90">
        <f>SUM(F13)</f>
        <v>66986.07</v>
      </c>
      <c r="G12" s="126">
        <f t="shared" si="0"/>
        <v>0.9986295059482991</v>
      </c>
    </row>
    <row r="13" spans="1:7" ht="12.75">
      <c r="A13" s="6"/>
      <c r="B13" s="6"/>
      <c r="C13" s="6"/>
      <c r="D13" s="15" t="s">
        <v>95</v>
      </c>
      <c r="E13" s="22">
        <v>67078</v>
      </c>
      <c r="F13" s="90">
        <f>SUM(F14,F15,F17,F16,F20)</f>
        <v>66986.07</v>
      </c>
      <c r="G13" s="126">
        <f t="shared" si="0"/>
        <v>0.9986295059482991</v>
      </c>
    </row>
    <row r="14" spans="1:7" ht="12.75">
      <c r="A14" s="6"/>
      <c r="B14" s="6"/>
      <c r="C14" s="30">
        <v>4010</v>
      </c>
      <c r="D14" s="15" t="s">
        <v>116</v>
      </c>
      <c r="E14" s="24">
        <v>1036</v>
      </c>
      <c r="F14" s="90">
        <v>1036</v>
      </c>
      <c r="G14" s="126">
        <f t="shared" si="0"/>
        <v>1</v>
      </c>
    </row>
    <row r="15" spans="1:7" ht="12.75">
      <c r="A15" s="6"/>
      <c r="B15" s="6"/>
      <c r="C15" s="30">
        <v>4110</v>
      </c>
      <c r="D15" s="15" t="s">
        <v>117</v>
      </c>
      <c r="E15" s="16">
        <v>233</v>
      </c>
      <c r="F15" s="90">
        <v>178.08</v>
      </c>
      <c r="G15" s="126">
        <f t="shared" si="0"/>
        <v>0.7642918454935623</v>
      </c>
    </row>
    <row r="16" spans="1:7" ht="12.75">
      <c r="A16" s="6"/>
      <c r="B16" s="6"/>
      <c r="C16" s="30">
        <v>4120</v>
      </c>
      <c r="D16" s="15" t="s">
        <v>118</v>
      </c>
      <c r="E16" s="35">
        <v>35</v>
      </c>
      <c r="F16" s="90">
        <v>25.38</v>
      </c>
      <c r="G16" s="126">
        <f t="shared" si="0"/>
        <v>0.7251428571428571</v>
      </c>
    </row>
    <row r="17" spans="1:7" ht="12.75">
      <c r="A17" s="6"/>
      <c r="B17" s="6"/>
      <c r="C17" s="30">
        <v>4210</v>
      </c>
      <c r="D17" s="15" t="s">
        <v>100</v>
      </c>
      <c r="E17" s="16">
        <v>600</v>
      </c>
      <c r="F17" s="90">
        <v>573</v>
      </c>
      <c r="G17" s="126">
        <f t="shared" si="0"/>
        <v>0.955</v>
      </c>
    </row>
    <row r="18" spans="1:7" ht="12.75">
      <c r="A18" s="6"/>
      <c r="B18" s="6"/>
      <c r="C18" s="6"/>
      <c r="D18" s="15" t="s">
        <v>199</v>
      </c>
      <c r="E18" s="7"/>
      <c r="F18" s="90"/>
      <c r="G18" s="126"/>
    </row>
    <row r="19" spans="1:7" ht="12.75">
      <c r="A19" s="6"/>
      <c r="B19" s="6"/>
      <c r="C19" s="6"/>
      <c r="D19" s="15" t="s">
        <v>270</v>
      </c>
      <c r="E19" s="16">
        <v>600</v>
      </c>
      <c r="F19" s="90">
        <v>573</v>
      </c>
      <c r="G19" s="126">
        <f t="shared" si="0"/>
        <v>0.955</v>
      </c>
    </row>
    <row r="20" spans="1:7" ht="12.75">
      <c r="A20" s="6"/>
      <c r="B20" s="6"/>
      <c r="C20" s="30">
        <v>4430</v>
      </c>
      <c r="D20" s="15" t="s">
        <v>109</v>
      </c>
      <c r="E20" s="22">
        <v>65174</v>
      </c>
      <c r="F20" s="90">
        <v>65173.61</v>
      </c>
      <c r="G20" s="126">
        <f t="shared" si="0"/>
        <v>0.9999940160186578</v>
      </c>
    </row>
    <row r="21" spans="1:7" ht="12.75">
      <c r="A21" s="17">
        <v>400</v>
      </c>
      <c r="B21" s="6"/>
      <c r="C21" s="6"/>
      <c r="D21" s="13" t="s">
        <v>101</v>
      </c>
      <c r="E21" s="26">
        <v>160460</v>
      </c>
      <c r="F21" s="89">
        <f>SUM(F22)</f>
        <v>146.4</v>
      </c>
      <c r="G21" s="92">
        <f t="shared" si="0"/>
        <v>0.0009123769163654493</v>
      </c>
    </row>
    <row r="22" spans="1:7" ht="12.75">
      <c r="A22" s="6"/>
      <c r="B22" s="19">
        <v>40002</v>
      </c>
      <c r="C22" s="6"/>
      <c r="D22" s="15" t="s">
        <v>102</v>
      </c>
      <c r="E22" s="25">
        <v>160460</v>
      </c>
      <c r="F22" s="90">
        <f>SUM(F23)</f>
        <v>146.4</v>
      </c>
      <c r="G22" s="126">
        <f t="shared" si="0"/>
        <v>0.0009123769163654493</v>
      </c>
    </row>
    <row r="23" spans="1:7" ht="12.75">
      <c r="A23" s="6"/>
      <c r="B23" s="6"/>
      <c r="C23" s="6"/>
      <c r="D23" s="15" t="s">
        <v>103</v>
      </c>
      <c r="E23" s="25">
        <v>160460</v>
      </c>
      <c r="F23" s="90">
        <f>SUM(F24)</f>
        <v>146.4</v>
      </c>
      <c r="G23" s="126">
        <f t="shared" si="0"/>
        <v>0.0009123769163654493</v>
      </c>
    </row>
    <row r="24" spans="1:7" ht="12.75">
      <c r="A24" s="6"/>
      <c r="B24" s="6"/>
      <c r="C24" s="30">
        <v>6050</v>
      </c>
      <c r="D24" s="15" t="s">
        <v>104</v>
      </c>
      <c r="E24" s="25">
        <v>160460</v>
      </c>
      <c r="F24" s="90">
        <f>SUM(F26)</f>
        <v>146.4</v>
      </c>
      <c r="G24" s="126">
        <f t="shared" si="0"/>
        <v>0.0009123769163654493</v>
      </c>
    </row>
    <row r="25" spans="1:7" ht="12.75">
      <c r="A25" s="6"/>
      <c r="B25" s="6"/>
      <c r="C25" s="6"/>
      <c r="D25" s="15" t="s">
        <v>199</v>
      </c>
      <c r="E25" s="7"/>
      <c r="F25" s="90"/>
      <c r="G25" s="126"/>
    </row>
    <row r="26" spans="1:7" ht="12.75">
      <c r="A26" s="6"/>
      <c r="B26" s="6"/>
      <c r="C26" s="6"/>
      <c r="D26" s="15" t="s">
        <v>200</v>
      </c>
      <c r="E26" s="25">
        <v>160460</v>
      </c>
      <c r="F26" s="90">
        <v>146.4</v>
      </c>
      <c r="G26" s="126">
        <f t="shared" si="0"/>
        <v>0.0009123769163654493</v>
      </c>
    </row>
    <row r="27" spans="1:7" ht="12.75">
      <c r="A27" s="17">
        <v>600</v>
      </c>
      <c r="B27" s="6"/>
      <c r="C27" s="6"/>
      <c r="D27" s="13" t="s">
        <v>41</v>
      </c>
      <c r="E27" s="18">
        <v>3262620</v>
      </c>
      <c r="F27" s="89">
        <f>SUM(F28,F61)</f>
        <v>897053.65</v>
      </c>
      <c r="G27" s="92">
        <f t="shared" si="0"/>
        <v>0.274948860118555</v>
      </c>
    </row>
    <row r="28" spans="1:7" ht="12.75">
      <c r="A28" s="6"/>
      <c r="B28" s="19">
        <v>60016</v>
      </c>
      <c r="C28" s="6"/>
      <c r="D28" s="15" t="s">
        <v>43</v>
      </c>
      <c r="E28" s="20">
        <v>3230900</v>
      </c>
      <c r="F28" s="90">
        <f>SUM(F29,F43)</f>
        <v>865333.65</v>
      </c>
      <c r="G28" s="126">
        <f t="shared" si="0"/>
        <v>0.2678305270977127</v>
      </c>
    </row>
    <row r="29" spans="1:7" ht="12.75">
      <c r="A29" s="6"/>
      <c r="B29" s="6"/>
      <c r="C29" s="6"/>
      <c r="D29" s="15" t="s">
        <v>95</v>
      </c>
      <c r="E29" s="25">
        <v>232900</v>
      </c>
      <c r="F29" s="90">
        <f>SUM(F30,F33,F38)</f>
        <v>11758.79</v>
      </c>
      <c r="G29" s="126">
        <f t="shared" si="0"/>
        <v>0.05048857878917991</v>
      </c>
    </row>
    <row r="30" spans="1:7" ht="12.75">
      <c r="A30" s="6"/>
      <c r="B30" s="6"/>
      <c r="C30" s="30">
        <v>4210</v>
      </c>
      <c r="D30" s="15" t="s">
        <v>100</v>
      </c>
      <c r="E30" s="22">
        <v>12000</v>
      </c>
      <c r="F30" s="90">
        <v>7854.79</v>
      </c>
      <c r="G30" s="126">
        <f t="shared" si="0"/>
        <v>0.6545658333333333</v>
      </c>
    </row>
    <row r="31" spans="1:7" ht="12.75">
      <c r="A31" s="6"/>
      <c r="B31" s="6"/>
      <c r="C31" s="6"/>
      <c r="D31" s="15" t="s">
        <v>199</v>
      </c>
      <c r="E31" s="7"/>
      <c r="F31" s="90"/>
      <c r="G31" s="126"/>
    </row>
    <row r="32" spans="1:7" ht="12.75">
      <c r="A32" s="6"/>
      <c r="B32" s="6"/>
      <c r="C32" s="6"/>
      <c r="D32" s="15" t="s">
        <v>271</v>
      </c>
      <c r="E32" s="22">
        <v>12000</v>
      </c>
      <c r="F32" s="90">
        <v>7854.79</v>
      </c>
      <c r="G32" s="126">
        <f t="shared" si="0"/>
        <v>0.6545658333333333</v>
      </c>
    </row>
    <row r="33" spans="1:7" ht="12.75">
      <c r="A33" s="6"/>
      <c r="B33" s="6"/>
      <c r="C33" s="30">
        <v>4270</v>
      </c>
      <c r="D33" s="15" t="s">
        <v>105</v>
      </c>
      <c r="E33" s="25">
        <v>113900</v>
      </c>
      <c r="F33" s="90">
        <v>3904</v>
      </c>
      <c r="G33" s="126">
        <f t="shared" si="0"/>
        <v>0.0342756804214223</v>
      </c>
    </row>
    <row r="34" spans="1:7" ht="12.75">
      <c r="A34" s="6"/>
      <c r="B34" s="6"/>
      <c r="C34" s="6"/>
      <c r="D34" s="15" t="s">
        <v>199</v>
      </c>
      <c r="E34" s="7"/>
      <c r="F34" s="90"/>
      <c r="G34" s="126"/>
    </row>
    <row r="35" spans="1:7" ht="12.75">
      <c r="A35" s="6"/>
      <c r="B35" s="6"/>
      <c r="C35" s="6"/>
      <c r="D35" s="15" t="s">
        <v>272</v>
      </c>
      <c r="E35" s="22">
        <v>10000</v>
      </c>
      <c r="F35" s="90">
        <v>0</v>
      </c>
      <c r="G35" s="126">
        <f t="shared" si="0"/>
        <v>0</v>
      </c>
    </row>
    <row r="36" spans="1:7" ht="12.75">
      <c r="A36" s="6"/>
      <c r="B36" s="6"/>
      <c r="C36" s="6"/>
      <c r="D36" s="15" t="s">
        <v>273</v>
      </c>
      <c r="E36" s="22">
        <v>30000</v>
      </c>
      <c r="F36" s="90">
        <v>0</v>
      </c>
      <c r="G36" s="126">
        <f t="shared" si="0"/>
        <v>0</v>
      </c>
    </row>
    <row r="37" spans="1:7" ht="12.75">
      <c r="A37" s="6"/>
      <c r="B37" s="6"/>
      <c r="C37" s="6"/>
      <c r="D37" s="15" t="s">
        <v>274</v>
      </c>
      <c r="E37" s="22">
        <v>73900</v>
      </c>
      <c r="F37" s="90">
        <v>3904</v>
      </c>
      <c r="G37" s="126">
        <f t="shared" si="0"/>
        <v>0.052828146143437074</v>
      </c>
    </row>
    <row r="38" spans="1:7" ht="12.75">
      <c r="A38" s="6"/>
      <c r="B38" s="6"/>
      <c r="C38" s="30">
        <v>4300</v>
      </c>
      <c r="D38" s="15" t="s">
        <v>97</v>
      </c>
      <c r="E38" s="25">
        <v>107000</v>
      </c>
      <c r="F38" s="90">
        <v>0</v>
      </c>
      <c r="G38" s="126">
        <f t="shared" si="0"/>
        <v>0</v>
      </c>
    </row>
    <row r="39" spans="1:7" ht="12.75">
      <c r="A39" s="6"/>
      <c r="B39" s="6"/>
      <c r="C39" s="6"/>
      <c r="D39" s="15" t="s">
        <v>199</v>
      </c>
      <c r="E39" s="7"/>
      <c r="F39" s="90"/>
      <c r="G39" s="126"/>
    </row>
    <row r="40" spans="1:7" ht="12.75">
      <c r="A40" s="6"/>
      <c r="B40" s="6"/>
      <c r="C40" s="6"/>
      <c r="D40" s="15" t="s">
        <v>275</v>
      </c>
      <c r="E40" s="24">
        <v>2000</v>
      </c>
      <c r="F40" s="90">
        <v>0</v>
      </c>
      <c r="G40" s="126">
        <f t="shared" si="0"/>
        <v>0</v>
      </c>
    </row>
    <row r="41" spans="1:7" ht="12.75">
      <c r="A41" s="6"/>
      <c r="B41" s="6"/>
      <c r="C41" s="6"/>
      <c r="D41" s="15" t="s">
        <v>276</v>
      </c>
      <c r="E41" s="22">
        <v>25000</v>
      </c>
      <c r="F41" s="90">
        <v>0</v>
      </c>
      <c r="G41" s="126">
        <f t="shared" si="0"/>
        <v>0</v>
      </c>
    </row>
    <row r="42" spans="1:7" ht="12.75">
      <c r="A42" s="6"/>
      <c r="B42" s="6"/>
      <c r="C42" s="6"/>
      <c r="D42" s="15" t="s">
        <v>277</v>
      </c>
      <c r="E42" s="22">
        <v>80000</v>
      </c>
      <c r="F42" s="90">
        <v>0</v>
      </c>
      <c r="G42" s="126">
        <f t="shared" si="0"/>
        <v>0</v>
      </c>
    </row>
    <row r="43" spans="1:7" ht="12.75">
      <c r="A43" s="6"/>
      <c r="B43" s="6"/>
      <c r="C43" s="6"/>
      <c r="D43" s="15" t="s">
        <v>103</v>
      </c>
      <c r="E43" s="20">
        <v>2998000</v>
      </c>
      <c r="F43" s="90">
        <f>SUM(F44,F53,F57)</f>
        <v>853574.86</v>
      </c>
      <c r="G43" s="126">
        <f t="shared" si="0"/>
        <v>0.2847147631754503</v>
      </c>
    </row>
    <row r="44" spans="1:7" ht="12.75">
      <c r="A44" s="6"/>
      <c r="B44" s="6"/>
      <c r="C44" s="30">
        <v>6050</v>
      </c>
      <c r="D44" s="15" t="s">
        <v>104</v>
      </c>
      <c r="E44" s="25">
        <v>326000</v>
      </c>
      <c r="F44" s="90">
        <v>877.95</v>
      </c>
      <c r="G44" s="126">
        <f t="shared" si="0"/>
        <v>0.0026930981595092024</v>
      </c>
    </row>
    <row r="45" spans="1:7" ht="12.75">
      <c r="A45" s="6"/>
      <c r="B45" s="6"/>
      <c r="C45" s="6"/>
      <c r="D45" s="15" t="s">
        <v>199</v>
      </c>
      <c r="E45" s="7"/>
      <c r="F45" s="90"/>
      <c r="G45" s="126"/>
    </row>
    <row r="46" spans="1:7" ht="12.75">
      <c r="A46" s="6"/>
      <c r="B46" s="6"/>
      <c r="C46" s="6"/>
      <c r="D46" s="15" t="s">
        <v>392</v>
      </c>
      <c r="E46" s="22">
        <v>16000</v>
      </c>
      <c r="F46" s="90">
        <v>0</v>
      </c>
      <c r="G46" s="126">
        <f t="shared" si="0"/>
        <v>0</v>
      </c>
    </row>
    <row r="47" spans="1:7" ht="12.75">
      <c r="A47" s="6"/>
      <c r="B47" s="6"/>
      <c r="C47" s="6"/>
      <c r="D47" s="15" t="s">
        <v>278</v>
      </c>
      <c r="E47" s="24">
        <v>8000</v>
      </c>
      <c r="F47" s="90">
        <v>0</v>
      </c>
      <c r="G47" s="126">
        <f t="shared" si="0"/>
        <v>0</v>
      </c>
    </row>
    <row r="48" spans="1:7" ht="12.75">
      <c r="A48" s="6"/>
      <c r="B48" s="6"/>
      <c r="C48" s="6"/>
      <c r="D48" s="15" t="s">
        <v>279</v>
      </c>
      <c r="E48" s="25">
        <v>205000</v>
      </c>
      <c r="F48" s="90">
        <v>877.95</v>
      </c>
      <c r="G48" s="126">
        <f t="shared" si="0"/>
        <v>0.004282682926829268</v>
      </c>
    </row>
    <row r="49" spans="1:7" ht="12.75">
      <c r="A49" s="6"/>
      <c r="B49" s="6"/>
      <c r="C49" s="6"/>
      <c r="D49" s="15" t="s">
        <v>280</v>
      </c>
      <c r="E49" s="7"/>
      <c r="F49" s="90"/>
      <c r="G49" s="126"/>
    </row>
    <row r="50" spans="1:7" ht="12.75">
      <c r="A50" s="6"/>
      <c r="B50" s="6"/>
      <c r="C50" s="6"/>
      <c r="D50" s="15" t="s">
        <v>203</v>
      </c>
      <c r="E50" s="22">
        <v>59000</v>
      </c>
      <c r="F50" s="90">
        <v>0</v>
      </c>
      <c r="G50" s="126">
        <f t="shared" si="0"/>
        <v>0</v>
      </c>
    </row>
    <row r="51" spans="1:7" ht="12.75">
      <c r="A51" s="6"/>
      <c r="B51" s="6"/>
      <c r="C51" s="6"/>
      <c r="D51" s="15" t="s">
        <v>202</v>
      </c>
      <c r="E51" s="22">
        <v>30000</v>
      </c>
      <c r="F51" s="90">
        <v>0</v>
      </c>
      <c r="G51" s="126">
        <f t="shared" si="0"/>
        <v>0</v>
      </c>
    </row>
    <row r="52" spans="1:7" ht="12.75">
      <c r="A52" s="6"/>
      <c r="B52" s="6"/>
      <c r="C52" s="6"/>
      <c r="D52" s="15" t="s">
        <v>201</v>
      </c>
      <c r="E52" s="24">
        <v>8000</v>
      </c>
      <c r="F52" s="90">
        <v>0</v>
      </c>
      <c r="G52" s="126">
        <f t="shared" si="0"/>
        <v>0</v>
      </c>
    </row>
    <row r="53" spans="1:7" ht="12.75">
      <c r="A53" s="6"/>
      <c r="B53" s="6"/>
      <c r="C53" s="30">
        <v>6058</v>
      </c>
      <c r="D53" s="15" t="s">
        <v>104</v>
      </c>
      <c r="E53" s="20">
        <v>1820780</v>
      </c>
      <c r="F53" s="90">
        <v>459060.24</v>
      </c>
      <c r="G53" s="126">
        <f t="shared" si="0"/>
        <v>0.25212284844956556</v>
      </c>
    </row>
    <row r="54" spans="1:7" ht="12.75">
      <c r="A54" s="6"/>
      <c r="B54" s="6"/>
      <c r="C54" s="6"/>
      <c r="D54" s="15" t="s">
        <v>199</v>
      </c>
      <c r="E54" s="7"/>
      <c r="F54" s="90"/>
      <c r="G54" s="126"/>
    </row>
    <row r="55" spans="1:7" ht="12.75">
      <c r="A55" s="6"/>
      <c r="B55" s="6"/>
      <c r="C55" s="6"/>
      <c r="D55" s="15" t="s">
        <v>279</v>
      </c>
      <c r="E55" s="20">
        <v>1820780</v>
      </c>
      <c r="F55" s="90">
        <v>459060.24</v>
      </c>
      <c r="G55" s="126">
        <f t="shared" si="0"/>
        <v>0.25212284844956556</v>
      </c>
    </row>
    <row r="56" spans="1:7" ht="12.75">
      <c r="A56" s="6"/>
      <c r="B56" s="6"/>
      <c r="C56" s="6"/>
      <c r="D56" s="15" t="s">
        <v>280</v>
      </c>
      <c r="E56" s="7"/>
      <c r="F56" s="90"/>
      <c r="G56" s="126"/>
    </row>
    <row r="57" spans="1:7" ht="12.75">
      <c r="A57" s="6"/>
      <c r="B57" s="6"/>
      <c r="C57" s="30">
        <v>6059</v>
      </c>
      <c r="D57" s="15" t="s">
        <v>104</v>
      </c>
      <c r="E57" s="25">
        <v>851220</v>
      </c>
      <c r="F57" s="90">
        <v>393636.67</v>
      </c>
      <c r="G57" s="126">
        <f t="shared" si="0"/>
        <v>0.4624382298348253</v>
      </c>
    </row>
    <row r="58" spans="1:7" ht="12.75">
      <c r="A58" s="6"/>
      <c r="B58" s="6"/>
      <c r="C58" s="6"/>
      <c r="D58" s="15" t="s">
        <v>199</v>
      </c>
      <c r="E58" s="7"/>
      <c r="F58" s="90"/>
      <c r="G58" s="126"/>
    </row>
    <row r="59" spans="1:7" ht="12.75">
      <c r="A59" s="6"/>
      <c r="B59" s="6"/>
      <c r="C59" s="6"/>
      <c r="D59" s="15" t="s">
        <v>279</v>
      </c>
      <c r="E59" s="25">
        <v>851220</v>
      </c>
      <c r="F59" s="90">
        <v>393636.67</v>
      </c>
      <c r="G59" s="126">
        <f t="shared" si="0"/>
        <v>0.4624382298348253</v>
      </c>
    </row>
    <row r="60" spans="1:7" ht="12.75">
      <c r="A60" s="6"/>
      <c r="B60" s="6"/>
      <c r="C60" s="6"/>
      <c r="D60" s="15" t="s">
        <v>280</v>
      </c>
      <c r="E60" s="7"/>
      <c r="F60" s="90"/>
      <c r="G60" s="126"/>
    </row>
    <row r="61" spans="1:7" ht="12.75">
      <c r="A61" s="6"/>
      <c r="B61" s="19">
        <v>60017</v>
      </c>
      <c r="C61" s="6"/>
      <c r="D61" s="15" t="s">
        <v>218</v>
      </c>
      <c r="E61" s="22">
        <v>31720</v>
      </c>
      <c r="F61" s="90">
        <f>SUM(F62)</f>
        <v>31720</v>
      </c>
      <c r="G61" s="126">
        <f t="shared" si="0"/>
        <v>1</v>
      </c>
    </row>
    <row r="62" spans="1:7" ht="12.75">
      <c r="A62" s="6"/>
      <c r="B62" s="6"/>
      <c r="C62" s="6"/>
      <c r="D62" s="15" t="s">
        <v>103</v>
      </c>
      <c r="E62" s="22">
        <v>31720</v>
      </c>
      <c r="F62" s="90">
        <f>SUM(F63)</f>
        <v>31720</v>
      </c>
      <c r="G62" s="126">
        <f t="shared" si="0"/>
        <v>1</v>
      </c>
    </row>
    <row r="63" spans="1:7" ht="12.75">
      <c r="A63" s="6"/>
      <c r="B63" s="6"/>
      <c r="C63" s="30">
        <v>6050</v>
      </c>
      <c r="D63" s="15" t="s">
        <v>104</v>
      </c>
      <c r="E63" s="22">
        <v>31720</v>
      </c>
      <c r="F63" s="90">
        <f>SUM(F65:F66)</f>
        <v>31720</v>
      </c>
      <c r="G63" s="126">
        <f t="shared" si="0"/>
        <v>1</v>
      </c>
    </row>
    <row r="64" spans="1:7" ht="12.75">
      <c r="A64" s="6"/>
      <c r="B64" s="6"/>
      <c r="C64" s="6"/>
      <c r="D64" s="15" t="s">
        <v>199</v>
      </c>
      <c r="E64" s="7"/>
      <c r="F64" s="90"/>
      <c r="G64" s="126"/>
    </row>
    <row r="65" spans="1:7" ht="12.75">
      <c r="A65" s="6"/>
      <c r="B65" s="6"/>
      <c r="C65" s="6"/>
      <c r="D65" s="15" t="s">
        <v>393</v>
      </c>
      <c r="E65" s="22">
        <v>21960</v>
      </c>
      <c r="F65" s="90">
        <v>21960</v>
      </c>
      <c r="G65" s="126">
        <f t="shared" si="0"/>
        <v>1</v>
      </c>
    </row>
    <row r="66" spans="1:7" ht="12.75">
      <c r="A66" s="6"/>
      <c r="B66" s="6"/>
      <c r="C66" s="6"/>
      <c r="D66" s="15" t="s">
        <v>394</v>
      </c>
      <c r="E66" s="24">
        <v>9760</v>
      </c>
      <c r="F66" s="90">
        <v>9760</v>
      </c>
      <c r="G66" s="126">
        <f t="shared" si="0"/>
        <v>1</v>
      </c>
    </row>
    <row r="67" spans="1:7" ht="12.75">
      <c r="A67" s="17">
        <v>700</v>
      </c>
      <c r="B67" s="6"/>
      <c r="C67" s="6"/>
      <c r="D67" s="13" t="s">
        <v>44</v>
      </c>
      <c r="E67" s="18">
        <v>2595734</v>
      </c>
      <c r="F67" s="89">
        <f>SUM(F68)</f>
        <v>1136638.4</v>
      </c>
      <c r="G67" s="92">
        <f aca="true" t="shared" si="1" ref="G67:G130">F67/E67</f>
        <v>0.43788708704358764</v>
      </c>
    </row>
    <row r="68" spans="1:7" ht="12.75">
      <c r="A68" s="6"/>
      <c r="B68" s="19">
        <v>70005</v>
      </c>
      <c r="C68" s="6"/>
      <c r="D68" s="15" t="s">
        <v>45</v>
      </c>
      <c r="E68" s="20">
        <v>2595734</v>
      </c>
      <c r="F68" s="90">
        <f>SUM(F69,F102)</f>
        <v>1136638.4</v>
      </c>
      <c r="G68" s="126">
        <f t="shared" si="1"/>
        <v>0.43788708704358764</v>
      </c>
    </row>
    <row r="69" spans="1:7" ht="12.75">
      <c r="A69" s="6"/>
      <c r="B69" s="6"/>
      <c r="C69" s="6"/>
      <c r="D69" s="15" t="s">
        <v>95</v>
      </c>
      <c r="E69" s="20">
        <v>1131866</v>
      </c>
      <c r="F69" s="90">
        <f>SUM(F70,F73,F76,F83,F88,F93,F96,F99)</f>
        <v>722829.91</v>
      </c>
      <c r="G69" s="126">
        <f t="shared" si="1"/>
        <v>0.6386179194356929</v>
      </c>
    </row>
    <row r="70" spans="1:7" ht="12.75">
      <c r="A70" s="6"/>
      <c r="B70" s="6"/>
      <c r="C70" s="30">
        <v>3030</v>
      </c>
      <c r="D70" s="15" t="s">
        <v>283</v>
      </c>
      <c r="E70" s="24">
        <v>3000</v>
      </c>
      <c r="F70" s="90">
        <v>1360</v>
      </c>
      <c r="G70" s="126">
        <f t="shared" si="1"/>
        <v>0.4533333333333333</v>
      </c>
    </row>
    <row r="71" spans="1:7" ht="12.75">
      <c r="A71" s="6"/>
      <c r="B71" s="6"/>
      <c r="C71" s="6"/>
      <c r="D71" s="15" t="s">
        <v>199</v>
      </c>
      <c r="E71" s="7"/>
      <c r="F71" s="90"/>
      <c r="G71" s="126"/>
    </row>
    <row r="72" spans="1:7" ht="12.75">
      <c r="A72" s="6"/>
      <c r="B72" s="6"/>
      <c r="C72" s="6"/>
      <c r="D72" s="15" t="s">
        <v>284</v>
      </c>
      <c r="E72" s="24">
        <v>3000</v>
      </c>
      <c r="F72" s="90">
        <v>1360</v>
      </c>
      <c r="G72" s="126">
        <f t="shared" si="1"/>
        <v>0.4533333333333333</v>
      </c>
    </row>
    <row r="73" spans="1:7" ht="12.75">
      <c r="A73" s="6"/>
      <c r="B73" s="6"/>
      <c r="C73" s="30">
        <v>4260</v>
      </c>
      <c r="D73" s="15" t="s">
        <v>107</v>
      </c>
      <c r="E73" s="22">
        <v>50000</v>
      </c>
      <c r="F73" s="90">
        <v>41742.4</v>
      </c>
      <c r="G73" s="126">
        <f t="shared" si="1"/>
        <v>0.834848</v>
      </c>
    </row>
    <row r="74" spans="1:7" ht="12.75">
      <c r="A74" s="6"/>
      <c r="B74" s="6"/>
      <c r="C74" s="6"/>
      <c r="D74" s="15" t="s">
        <v>199</v>
      </c>
      <c r="E74" s="7"/>
      <c r="F74" s="90"/>
      <c r="G74" s="126"/>
    </row>
    <row r="75" spans="1:7" ht="12.75">
      <c r="A75" s="6"/>
      <c r="B75" s="6"/>
      <c r="C75" s="6"/>
      <c r="D75" s="15" t="s">
        <v>285</v>
      </c>
      <c r="E75" s="22">
        <v>50000</v>
      </c>
      <c r="F75" s="90">
        <v>41742.4</v>
      </c>
      <c r="G75" s="126">
        <f t="shared" si="1"/>
        <v>0.834848</v>
      </c>
    </row>
    <row r="76" spans="1:7" ht="12.75">
      <c r="A76" s="6"/>
      <c r="B76" s="6"/>
      <c r="C76" s="30">
        <v>4270</v>
      </c>
      <c r="D76" s="15" t="s">
        <v>105</v>
      </c>
      <c r="E76" s="25">
        <v>537791</v>
      </c>
      <c r="F76" s="90">
        <v>396595.19</v>
      </c>
      <c r="G76" s="126">
        <f t="shared" si="1"/>
        <v>0.7374522630538629</v>
      </c>
    </row>
    <row r="77" spans="1:7" ht="12.75">
      <c r="A77" s="6"/>
      <c r="B77" s="6"/>
      <c r="C77" s="6"/>
      <c r="D77" s="15" t="s">
        <v>199</v>
      </c>
      <c r="E77" s="7"/>
      <c r="F77" s="90"/>
      <c r="G77" s="126"/>
    </row>
    <row r="78" spans="1:7" ht="12.75">
      <c r="A78" s="6"/>
      <c r="B78" s="6"/>
      <c r="C78" s="6"/>
      <c r="D78" s="15" t="s">
        <v>286</v>
      </c>
      <c r="E78" s="22">
        <v>10000</v>
      </c>
      <c r="F78" s="90">
        <v>10000</v>
      </c>
      <c r="G78" s="126">
        <f t="shared" si="1"/>
        <v>1</v>
      </c>
    </row>
    <row r="79" spans="1:7" ht="12.75">
      <c r="A79" s="6"/>
      <c r="B79" s="6"/>
      <c r="C79" s="6"/>
      <c r="D79" s="15" t="s">
        <v>287</v>
      </c>
      <c r="E79" s="25">
        <v>240291</v>
      </c>
      <c r="F79" s="90">
        <v>224978.9</v>
      </c>
      <c r="G79" s="126">
        <f t="shared" si="1"/>
        <v>0.936276847655551</v>
      </c>
    </row>
    <row r="80" spans="1:7" ht="12.75">
      <c r="A80" s="6"/>
      <c r="B80" s="6"/>
      <c r="C80" s="6"/>
      <c r="D80" s="15" t="s">
        <v>288</v>
      </c>
      <c r="E80" s="22">
        <v>47000</v>
      </c>
      <c r="F80" s="90">
        <v>46926.47</v>
      </c>
      <c r="G80" s="126">
        <f t="shared" si="1"/>
        <v>0.9984355319148936</v>
      </c>
    </row>
    <row r="81" spans="1:7" ht="12.75">
      <c r="A81" s="6"/>
      <c r="B81" s="6"/>
      <c r="C81" s="6"/>
      <c r="D81" s="15" t="s">
        <v>289</v>
      </c>
      <c r="E81" s="22">
        <v>60000</v>
      </c>
      <c r="F81" s="90">
        <v>18495.82</v>
      </c>
      <c r="G81" s="126">
        <f t="shared" si="1"/>
        <v>0.30826366666666666</v>
      </c>
    </row>
    <row r="82" spans="1:7" ht="12.75">
      <c r="A82" s="6"/>
      <c r="B82" s="6"/>
      <c r="C82" s="6"/>
      <c r="D82" s="15" t="s">
        <v>290</v>
      </c>
      <c r="E82" s="25">
        <v>180500</v>
      </c>
      <c r="F82" s="90">
        <v>96194</v>
      </c>
      <c r="G82" s="126">
        <f t="shared" si="1"/>
        <v>0.5329307479224377</v>
      </c>
    </row>
    <row r="83" spans="1:7" ht="12.75">
      <c r="A83" s="6"/>
      <c r="B83" s="6"/>
      <c r="C83" s="30">
        <v>4300</v>
      </c>
      <c r="D83" s="15" t="s">
        <v>97</v>
      </c>
      <c r="E83" s="22">
        <v>68000</v>
      </c>
      <c r="F83" s="90">
        <v>21041.87</v>
      </c>
      <c r="G83" s="126">
        <f t="shared" si="1"/>
        <v>0.30943926470588234</v>
      </c>
    </row>
    <row r="84" spans="1:7" ht="12.75">
      <c r="A84" s="6"/>
      <c r="B84" s="6"/>
      <c r="C84" s="6"/>
      <c r="D84" s="15" t="s">
        <v>199</v>
      </c>
      <c r="E84" s="7"/>
      <c r="F84" s="90"/>
      <c r="G84" s="126"/>
    </row>
    <row r="85" spans="1:7" ht="12.75">
      <c r="A85" s="6"/>
      <c r="B85" s="6"/>
      <c r="C85" s="6"/>
      <c r="D85" s="15" t="s">
        <v>291</v>
      </c>
      <c r="E85" s="22">
        <v>20000</v>
      </c>
      <c r="F85" s="90">
        <v>13599.41</v>
      </c>
      <c r="G85" s="126">
        <f t="shared" si="1"/>
        <v>0.6799705</v>
      </c>
    </row>
    <row r="86" spans="1:7" ht="12.75">
      <c r="A86" s="6"/>
      <c r="B86" s="6"/>
      <c r="C86" s="6"/>
      <c r="D86" s="15" t="s">
        <v>292</v>
      </c>
      <c r="E86" s="22">
        <v>28000</v>
      </c>
      <c r="F86" s="90">
        <v>0</v>
      </c>
      <c r="G86" s="126">
        <f t="shared" si="1"/>
        <v>0</v>
      </c>
    </row>
    <row r="87" spans="1:7" ht="12.75">
      <c r="A87" s="6"/>
      <c r="B87" s="6"/>
      <c r="C87" s="6"/>
      <c r="D87" s="15" t="s">
        <v>293</v>
      </c>
      <c r="E87" s="22">
        <v>20000</v>
      </c>
      <c r="F87" s="90">
        <v>7442.46</v>
      </c>
      <c r="G87" s="126">
        <f t="shared" si="1"/>
        <v>0.372123</v>
      </c>
    </row>
    <row r="88" spans="1:7" ht="12.75">
      <c r="A88" s="6"/>
      <c r="B88" s="6"/>
      <c r="C88" s="30">
        <v>4400</v>
      </c>
      <c r="D88" s="15" t="s">
        <v>395</v>
      </c>
      <c r="E88" s="25">
        <v>430650</v>
      </c>
      <c r="F88" s="90">
        <v>226390.52</v>
      </c>
      <c r="G88" s="126">
        <f t="shared" si="1"/>
        <v>0.5256949262742366</v>
      </c>
    </row>
    <row r="89" spans="1:7" ht="12.75">
      <c r="A89" s="6"/>
      <c r="B89" s="6"/>
      <c r="C89" s="6"/>
      <c r="D89" s="15" t="s">
        <v>396</v>
      </c>
      <c r="E89" s="7"/>
      <c r="F89" s="90"/>
      <c r="G89" s="126"/>
    </row>
    <row r="90" spans="1:7" ht="12.75">
      <c r="A90" s="6"/>
      <c r="B90" s="6"/>
      <c r="C90" s="6"/>
      <c r="D90" s="15" t="s">
        <v>199</v>
      </c>
      <c r="E90" s="7"/>
      <c r="F90" s="90"/>
      <c r="G90" s="126"/>
    </row>
    <row r="91" spans="1:7" ht="12.75">
      <c r="A91" s="6"/>
      <c r="B91" s="6"/>
      <c r="C91" s="6"/>
      <c r="D91" s="15" t="s">
        <v>294</v>
      </c>
      <c r="E91" s="25">
        <v>250650</v>
      </c>
      <c r="F91" s="90">
        <v>122122.77</v>
      </c>
      <c r="G91" s="126">
        <f t="shared" si="1"/>
        <v>0.4872242968282466</v>
      </c>
    </row>
    <row r="92" spans="1:7" ht="12.75">
      <c r="A92" s="6"/>
      <c r="B92" s="6"/>
      <c r="C92" s="6"/>
      <c r="D92" s="15" t="s">
        <v>295</v>
      </c>
      <c r="E92" s="25">
        <v>180000</v>
      </c>
      <c r="F92" s="90">
        <v>104267.75</v>
      </c>
      <c r="G92" s="126">
        <f t="shared" si="1"/>
        <v>0.5792652777777778</v>
      </c>
    </row>
    <row r="93" spans="1:7" ht="12.75">
      <c r="A93" s="6"/>
      <c r="B93" s="6"/>
      <c r="C93" s="30">
        <v>4520</v>
      </c>
      <c r="D93" s="15" t="s">
        <v>110</v>
      </c>
      <c r="E93" s="22">
        <v>18000</v>
      </c>
      <c r="F93" s="90">
        <v>17831.93</v>
      </c>
      <c r="G93" s="126">
        <f t="shared" si="1"/>
        <v>0.9906627777777778</v>
      </c>
    </row>
    <row r="94" spans="1:7" ht="12.75">
      <c r="A94" s="6"/>
      <c r="B94" s="6"/>
      <c r="C94" s="6"/>
      <c r="D94" s="15" t="s">
        <v>199</v>
      </c>
      <c r="E94" s="7"/>
      <c r="F94" s="90"/>
      <c r="G94" s="126"/>
    </row>
    <row r="95" spans="1:7" ht="12.75">
      <c r="A95" s="6"/>
      <c r="B95" s="6"/>
      <c r="C95" s="6"/>
      <c r="D95" s="15" t="s">
        <v>296</v>
      </c>
      <c r="E95" s="22">
        <v>18000</v>
      </c>
      <c r="F95" s="90">
        <v>17831.93</v>
      </c>
      <c r="G95" s="126">
        <f t="shared" si="1"/>
        <v>0.9906627777777778</v>
      </c>
    </row>
    <row r="96" spans="1:7" ht="12.75">
      <c r="A96" s="6"/>
      <c r="B96" s="6"/>
      <c r="C96" s="30">
        <v>4580</v>
      </c>
      <c r="D96" s="15" t="s">
        <v>76</v>
      </c>
      <c r="E96" s="22">
        <v>16025</v>
      </c>
      <c r="F96" s="90">
        <v>16021.57</v>
      </c>
      <c r="G96" s="126">
        <f t="shared" si="1"/>
        <v>0.9997859594383776</v>
      </c>
    </row>
    <row r="97" spans="1:7" ht="12.75">
      <c r="A97" s="6"/>
      <c r="B97" s="6"/>
      <c r="C97" s="6"/>
      <c r="D97" s="15" t="s">
        <v>199</v>
      </c>
      <c r="E97" s="7"/>
      <c r="F97" s="90"/>
      <c r="G97" s="126"/>
    </row>
    <row r="98" spans="1:7" ht="12.75">
      <c r="A98" s="6"/>
      <c r="B98" s="6"/>
      <c r="C98" s="6"/>
      <c r="D98" s="15" t="s">
        <v>297</v>
      </c>
      <c r="E98" s="22">
        <v>16025</v>
      </c>
      <c r="F98" s="90">
        <v>16021.57</v>
      </c>
      <c r="G98" s="126">
        <f t="shared" si="1"/>
        <v>0.9997859594383776</v>
      </c>
    </row>
    <row r="99" spans="1:7" ht="12.75">
      <c r="A99" s="6"/>
      <c r="B99" s="6"/>
      <c r="C99" s="30">
        <v>4590</v>
      </c>
      <c r="D99" s="15" t="s">
        <v>111</v>
      </c>
      <c r="E99" s="24">
        <v>8400</v>
      </c>
      <c r="F99" s="90">
        <v>1846.43</v>
      </c>
      <c r="G99" s="126">
        <f t="shared" si="1"/>
        <v>0.21981309523809525</v>
      </c>
    </row>
    <row r="100" spans="1:7" ht="12.75">
      <c r="A100" s="6"/>
      <c r="B100" s="6"/>
      <c r="C100" s="6"/>
      <c r="D100" s="15" t="s">
        <v>199</v>
      </c>
      <c r="E100" s="7"/>
      <c r="F100" s="90"/>
      <c r="G100" s="126"/>
    </row>
    <row r="101" spans="1:7" ht="12.75">
      <c r="A101" s="6"/>
      <c r="B101" s="6"/>
      <c r="C101" s="6"/>
      <c r="D101" s="15" t="s">
        <v>298</v>
      </c>
      <c r="E101" s="24">
        <v>8400</v>
      </c>
      <c r="F101" s="90">
        <v>1846.43</v>
      </c>
      <c r="G101" s="126">
        <f t="shared" si="1"/>
        <v>0.21981309523809525</v>
      </c>
    </row>
    <row r="102" spans="1:7" ht="12.75">
      <c r="A102" s="6"/>
      <c r="B102" s="6"/>
      <c r="C102" s="6"/>
      <c r="D102" s="15" t="s">
        <v>103</v>
      </c>
      <c r="E102" s="20">
        <v>1463868</v>
      </c>
      <c r="F102" s="90">
        <f>SUM(F103)</f>
        <v>413808.49</v>
      </c>
      <c r="G102" s="126">
        <f t="shared" si="1"/>
        <v>0.2826815600860187</v>
      </c>
    </row>
    <row r="103" spans="1:7" ht="12.75">
      <c r="A103" s="6"/>
      <c r="B103" s="6"/>
      <c r="C103" s="30">
        <v>6050</v>
      </c>
      <c r="D103" s="15" t="s">
        <v>104</v>
      </c>
      <c r="E103" s="20">
        <v>1463868</v>
      </c>
      <c r="F103" s="90">
        <v>413808.49</v>
      </c>
      <c r="G103" s="126">
        <f t="shared" si="1"/>
        <v>0.2826815600860187</v>
      </c>
    </row>
    <row r="104" spans="1:7" ht="12.75">
      <c r="A104" s="6"/>
      <c r="B104" s="6"/>
      <c r="C104" s="6"/>
      <c r="D104" s="15" t="s">
        <v>199</v>
      </c>
      <c r="E104" s="7"/>
      <c r="F104" s="90"/>
      <c r="G104" s="126"/>
    </row>
    <row r="105" spans="1:7" ht="12.75">
      <c r="A105" s="6"/>
      <c r="B105" s="6"/>
      <c r="C105" s="6"/>
      <c r="D105" s="15" t="s">
        <v>299</v>
      </c>
      <c r="E105" s="22">
        <v>20000</v>
      </c>
      <c r="F105" s="90">
        <v>0</v>
      </c>
      <c r="G105" s="126">
        <f t="shared" si="1"/>
        <v>0</v>
      </c>
    </row>
    <row r="106" spans="1:7" ht="12.75">
      <c r="A106" s="6"/>
      <c r="B106" s="6"/>
      <c r="C106" s="6"/>
      <c r="D106" s="15" t="s">
        <v>300</v>
      </c>
      <c r="E106" s="22">
        <v>71200</v>
      </c>
      <c r="F106" s="90">
        <v>0</v>
      </c>
      <c r="G106" s="126">
        <f t="shared" si="1"/>
        <v>0</v>
      </c>
    </row>
    <row r="107" spans="1:7" ht="12.75">
      <c r="A107" s="6"/>
      <c r="B107" s="6"/>
      <c r="C107" s="6"/>
      <c r="D107" s="15" t="s">
        <v>206</v>
      </c>
      <c r="E107" s="22">
        <v>64000</v>
      </c>
      <c r="F107" s="90">
        <v>0</v>
      </c>
      <c r="G107" s="126">
        <f t="shared" si="1"/>
        <v>0</v>
      </c>
    </row>
    <row r="108" spans="1:7" ht="12.75">
      <c r="A108" s="6"/>
      <c r="B108" s="6"/>
      <c r="C108" s="6"/>
      <c r="D108" s="15" t="s">
        <v>205</v>
      </c>
      <c r="E108" s="22">
        <v>49000</v>
      </c>
      <c r="F108" s="90">
        <v>0</v>
      </c>
      <c r="G108" s="126">
        <f t="shared" si="1"/>
        <v>0</v>
      </c>
    </row>
    <row r="109" spans="1:7" ht="12.75">
      <c r="A109" s="6"/>
      <c r="B109" s="6"/>
      <c r="C109" s="6"/>
      <c r="D109" s="15" t="s">
        <v>301</v>
      </c>
      <c r="E109" s="25">
        <v>380000</v>
      </c>
      <c r="F109" s="90">
        <v>83808.49</v>
      </c>
      <c r="G109" s="126">
        <f t="shared" si="1"/>
        <v>0.22054865789473685</v>
      </c>
    </row>
    <row r="110" spans="1:7" ht="12.75">
      <c r="A110" s="6"/>
      <c r="B110" s="6"/>
      <c r="C110" s="6"/>
      <c r="D110" s="15" t="s">
        <v>204</v>
      </c>
      <c r="E110" s="25">
        <v>879668</v>
      </c>
      <c r="F110" s="90">
        <v>330000</v>
      </c>
      <c r="G110" s="126">
        <f t="shared" si="1"/>
        <v>0.3751415306683885</v>
      </c>
    </row>
    <row r="111" spans="1:7" ht="12.75">
      <c r="A111" s="17">
        <v>710</v>
      </c>
      <c r="B111" s="6"/>
      <c r="C111" s="6"/>
      <c r="D111" s="13" t="s">
        <v>112</v>
      </c>
      <c r="E111" s="26">
        <v>357980</v>
      </c>
      <c r="F111" s="89">
        <f>SUM(F112,F118,F123)</f>
        <v>147471.37</v>
      </c>
      <c r="G111" s="92">
        <f t="shared" si="1"/>
        <v>0.41195421531929155</v>
      </c>
    </row>
    <row r="112" spans="1:7" ht="12.75">
      <c r="A112" s="6"/>
      <c r="B112" s="19">
        <v>71004</v>
      </c>
      <c r="C112" s="6"/>
      <c r="D112" s="15" t="s">
        <v>113</v>
      </c>
      <c r="E112" s="22">
        <v>60000</v>
      </c>
      <c r="F112" s="90">
        <f>SUM(F113)</f>
        <v>9882</v>
      </c>
      <c r="G112" s="126">
        <f t="shared" si="1"/>
        <v>0.1647</v>
      </c>
    </row>
    <row r="113" spans="1:7" ht="12.75">
      <c r="A113" s="6"/>
      <c r="B113" s="6"/>
      <c r="C113" s="6"/>
      <c r="D113" s="15" t="s">
        <v>95</v>
      </c>
      <c r="E113" s="22">
        <v>60000</v>
      </c>
      <c r="F113" s="90">
        <f>SUM(F114)</f>
        <v>9882</v>
      </c>
      <c r="G113" s="126">
        <f t="shared" si="1"/>
        <v>0.1647</v>
      </c>
    </row>
    <row r="114" spans="1:7" ht="12.75">
      <c r="A114" s="6"/>
      <c r="B114" s="6"/>
      <c r="C114" s="30">
        <v>4300</v>
      </c>
      <c r="D114" s="15" t="s">
        <v>97</v>
      </c>
      <c r="E114" s="22">
        <v>60000</v>
      </c>
      <c r="F114" s="90">
        <v>9882</v>
      </c>
      <c r="G114" s="126">
        <f t="shared" si="1"/>
        <v>0.1647</v>
      </c>
    </row>
    <row r="115" spans="1:7" ht="12.75">
      <c r="A115" s="6"/>
      <c r="B115" s="6"/>
      <c r="C115" s="6"/>
      <c r="D115" s="15" t="s">
        <v>199</v>
      </c>
      <c r="E115" s="7"/>
      <c r="F115" s="90"/>
      <c r="G115" s="126"/>
    </row>
    <row r="116" spans="1:7" ht="12.75">
      <c r="A116" s="6"/>
      <c r="B116" s="6"/>
      <c r="C116" s="6"/>
      <c r="D116" s="15" t="s">
        <v>302</v>
      </c>
      <c r="E116" s="22">
        <v>60000</v>
      </c>
      <c r="F116" s="90">
        <v>9882</v>
      </c>
      <c r="G116" s="126">
        <f t="shared" si="1"/>
        <v>0.1647</v>
      </c>
    </row>
    <row r="117" spans="1:7" ht="12.75">
      <c r="A117" s="6"/>
      <c r="B117" s="6"/>
      <c r="C117" s="6"/>
      <c r="D117" s="15" t="s">
        <v>303</v>
      </c>
      <c r="E117" s="7"/>
      <c r="F117" s="90"/>
      <c r="G117" s="126"/>
    </row>
    <row r="118" spans="1:7" ht="12.75">
      <c r="A118" s="6"/>
      <c r="B118" s="19">
        <v>71013</v>
      </c>
      <c r="C118" s="6"/>
      <c r="D118" s="15" t="s">
        <v>114</v>
      </c>
      <c r="E118" s="22">
        <v>20000</v>
      </c>
      <c r="F118" s="90">
        <f>SUM(F119)</f>
        <v>11249.68</v>
      </c>
      <c r="G118" s="126">
        <f t="shared" si="1"/>
        <v>0.562484</v>
      </c>
    </row>
    <row r="119" spans="1:7" ht="12.75">
      <c r="A119" s="6"/>
      <c r="B119" s="6"/>
      <c r="C119" s="6"/>
      <c r="D119" s="15" t="s">
        <v>95</v>
      </c>
      <c r="E119" s="22">
        <v>20000</v>
      </c>
      <c r="F119" s="90">
        <f>SUM(F120)</f>
        <v>11249.68</v>
      </c>
      <c r="G119" s="126">
        <f t="shared" si="1"/>
        <v>0.562484</v>
      </c>
    </row>
    <row r="120" spans="1:7" ht="12.75">
      <c r="A120" s="6"/>
      <c r="B120" s="6"/>
      <c r="C120" s="30">
        <v>4300</v>
      </c>
      <c r="D120" s="15" t="s">
        <v>97</v>
      </c>
      <c r="E120" s="22">
        <v>20000</v>
      </c>
      <c r="F120" s="90">
        <v>11249.68</v>
      </c>
      <c r="G120" s="126">
        <f t="shared" si="1"/>
        <v>0.562484</v>
      </c>
    </row>
    <row r="121" spans="1:7" ht="12.75">
      <c r="A121" s="6"/>
      <c r="B121" s="6"/>
      <c r="C121" s="6"/>
      <c r="D121" s="15" t="s">
        <v>199</v>
      </c>
      <c r="E121" s="7"/>
      <c r="F121" s="90"/>
      <c r="G121" s="126"/>
    </row>
    <row r="122" spans="1:7" ht="12.75">
      <c r="A122" s="6"/>
      <c r="B122" s="6"/>
      <c r="C122" s="6"/>
      <c r="D122" s="15" t="s">
        <v>304</v>
      </c>
      <c r="E122" s="22">
        <v>20000</v>
      </c>
      <c r="F122" s="90">
        <v>11249.68</v>
      </c>
      <c r="G122" s="126">
        <f t="shared" si="1"/>
        <v>0.562484</v>
      </c>
    </row>
    <row r="123" spans="1:7" ht="12.75">
      <c r="A123" s="6"/>
      <c r="B123" s="19">
        <v>71035</v>
      </c>
      <c r="C123" s="6"/>
      <c r="D123" s="15" t="s">
        <v>115</v>
      </c>
      <c r="E123" s="25">
        <v>277980</v>
      </c>
      <c r="F123" s="90">
        <f>SUM(F124)</f>
        <v>126339.69</v>
      </c>
      <c r="G123" s="126">
        <f t="shared" si="1"/>
        <v>0.45449201381394344</v>
      </c>
    </row>
    <row r="124" spans="1:7" ht="12.75">
      <c r="A124" s="6"/>
      <c r="B124" s="6"/>
      <c r="C124" s="6"/>
      <c r="D124" s="15" t="s">
        <v>103</v>
      </c>
      <c r="E124" s="25">
        <v>277980</v>
      </c>
      <c r="F124" s="90">
        <f>SUM(F125)</f>
        <v>126339.69</v>
      </c>
      <c r="G124" s="126">
        <f t="shared" si="1"/>
        <v>0.45449201381394344</v>
      </c>
    </row>
    <row r="125" spans="1:7" ht="12.75">
      <c r="A125" s="6"/>
      <c r="B125" s="6"/>
      <c r="C125" s="30">
        <v>6050</v>
      </c>
      <c r="D125" s="15" t="s">
        <v>104</v>
      </c>
      <c r="E125" s="25">
        <v>277980</v>
      </c>
      <c r="F125" s="90">
        <v>126339.69</v>
      </c>
      <c r="G125" s="126">
        <f t="shared" si="1"/>
        <v>0.45449201381394344</v>
      </c>
    </row>
    <row r="126" spans="1:7" ht="12.75">
      <c r="A126" s="6"/>
      <c r="B126" s="6"/>
      <c r="C126" s="6"/>
      <c r="D126" s="15" t="s">
        <v>199</v>
      </c>
      <c r="E126" s="7"/>
      <c r="F126" s="90"/>
      <c r="G126" s="126"/>
    </row>
    <row r="127" spans="1:7" ht="12.75">
      <c r="A127" s="6"/>
      <c r="B127" s="6"/>
      <c r="C127" s="6"/>
      <c r="D127" s="15" t="s">
        <v>207</v>
      </c>
      <c r="E127" s="25">
        <v>277980</v>
      </c>
      <c r="F127" s="90">
        <v>126339.69</v>
      </c>
      <c r="G127" s="126">
        <f t="shared" si="1"/>
        <v>0.45449201381394344</v>
      </c>
    </row>
    <row r="128" spans="1:7" ht="12.75">
      <c r="A128" s="17">
        <v>750</v>
      </c>
      <c r="B128" s="6"/>
      <c r="C128" s="6"/>
      <c r="D128" s="13" t="s">
        <v>47</v>
      </c>
      <c r="E128" s="18">
        <v>2892716</v>
      </c>
      <c r="F128" s="89">
        <f>SUM(F129,F134,F140,F176,F185)</f>
        <v>1529087.1800000002</v>
      </c>
      <c r="G128" s="92">
        <f t="shared" si="1"/>
        <v>0.5285991365899729</v>
      </c>
    </row>
    <row r="129" spans="1:7" ht="12.75">
      <c r="A129" s="6"/>
      <c r="B129" s="19">
        <v>75011</v>
      </c>
      <c r="C129" s="6"/>
      <c r="D129" s="15" t="s">
        <v>48</v>
      </c>
      <c r="E129" s="22">
        <v>97523</v>
      </c>
      <c r="F129" s="90">
        <f>SUM(F130)</f>
        <v>65422.32000000001</v>
      </c>
      <c r="G129" s="126">
        <f t="shared" si="1"/>
        <v>0.6708399044328005</v>
      </c>
    </row>
    <row r="130" spans="1:7" ht="12.75">
      <c r="A130" s="6"/>
      <c r="B130" s="6"/>
      <c r="C130" s="6"/>
      <c r="D130" s="15" t="s">
        <v>95</v>
      </c>
      <c r="E130" s="22">
        <v>97523</v>
      </c>
      <c r="F130" s="90">
        <f>SUM(F131:F133)</f>
        <v>65422.32000000001</v>
      </c>
      <c r="G130" s="126">
        <f t="shared" si="1"/>
        <v>0.6708399044328005</v>
      </c>
    </row>
    <row r="131" spans="1:7" ht="12.75">
      <c r="A131" s="6"/>
      <c r="B131" s="6"/>
      <c r="C131" s="30">
        <v>4010</v>
      </c>
      <c r="D131" s="15" t="s">
        <v>116</v>
      </c>
      <c r="E131" s="22">
        <v>81500</v>
      </c>
      <c r="F131" s="90">
        <v>55595.66</v>
      </c>
      <c r="G131" s="126">
        <f aca="true" t="shared" si="2" ref="G131:G194">F131/E131</f>
        <v>0.6821553374233129</v>
      </c>
    </row>
    <row r="132" spans="1:7" ht="12.75">
      <c r="A132" s="6"/>
      <c r="B132" s="6"/>
      <c r="C132" s="30">
        <v>4110</v>
      </c>
      <c r="D132" s="15" t="s">
        <v>117</v>
      </c>
      <c r="E132" s="22">
        <v>14010</v>
      </c>
      <c r="F132" s="90">
        <v>8415.94</v>
      </c>
      <c r="G132" s="126">
        <f t="shared" si="2"/>
        <v>0.6007094932191293</v>
      </c>
    </row>
    <row r="133" spans="1:7" ht="12.75">
      <c r="A133" s="6"/>
      <c r="B133" s="6"/>
      <c r="C133" s="30">
        <v>4120</v>
      </c>
      <c r="D133" s="15" t="s">
        <v>118</v>
      </c>
      <c r="E133" s="24">
        <v>2013</v>
      </c>
      <c r="F133" s="90">
        <v>1410.72</v>
      </c>
      <c r="G133" s="126">
        <f t="shared" si="2"/>
        <v>0.7008047690014904</v>
      </c>
    </row>
    <row r="134" spans="1:7" ht="12.75">
      <c r="A134" s="6"/>
      <c r="B134" s="19">
        <v>75022</v>
      </c>
      <c r="C134" s="6"/>
      <c r="D134" s="15" t="s">
        <v>119</v>
      </c>
      <c r="E134" s="25">
        <v>117750</v>
      </c>
      <c r="F134" s="90">
        <f>SUM(F135)</f>
        <v>55091</v>
      </c>
      <c r="G134" s="126">
        <f t="shared" si="2"/>
        <v>0.467864118895966</v>
      </c>
    </row>
    <row r="135" spans="1:7" ht="12.75">
      <c r="A135" s="6"/>
      <c r="B135" s="6"/>
      <c r="C135" s="6"/>
      <c r="D135" s="15" t="s">
        <v>95</v>
      </c>
      <c r="E135" s="25">
        <v>117750</v>
      </c>
      <c r="F135" s="90">
        <f>SUM(F136:F139)</f>
        <v>55091</v>
      </c>
      <c r="G135" s="126">
        <f t="shared" si="2"/>
        <v>0.467864118895966</v>
      </c>
    </row>
    <row r="136" spans="1:7" ht="12.75">
      <c r="A136" s="6"/>
      <c r="B136" s="6"/>
      <c r="C136" s="30">
        <v>3030</v>
      </c>
      <c r="D136" s="15" t="s">
        <v>283</v>
      </c>
      <c r="E136" s="25">
        <v>110802</v>
      </c>
      <c r="F136" s="90">
        <v>54245.5</v>
      </c>
      <c r="G136" s="126">
        <f t="shared" si="2"/>
        <v>0.4895714878792802</v>
      </c>
    </row>
    <row r="137" spans="1:7" ht="12.75">
      <c r="A137" s="6"/>
      <c r="B137" s="6"/>
      <c r="C137" s="30">
        <v>4210</v>
      </c>
      <c r="D137" s="15" t="s">
        <v>100</v>
      </c>
      <c r="E137" s="24">
        <v>2848</v>
      </c>
      <c r="F137" s="90">
        <v>559.05</v>
      </c>
      <c r="G137" s="126">
        <f t="shared" si="2"/>
        <v>0.1962956460674157</v>
      </c>
    </row>
    <row r="138" spans="1:7" ht="12.75">
      <c r="A138" s="6"/>
      <c r="B138" s="6"/>
      <c r="C138" s="30">
        <v>4300</v>
      </c>
      <c r="D138" s="15" t="s">
        <v>97</v>
      </c>
      <c r="E138" s="24">
        <v>3500</v>
      </c>
      <c r="F138" s="90">
        <v>140</v>
      </c>
      <c r="G138" s="126">
        <f t="shared" si="2"/>
        <v>0.04</v>
      </c>
    </row>
    <row r="139" spans="1:7" ht="12.75">
      <c r="A139" s="6"/>
      <c r="B139" s="6"/>
      <c r="C139" s="30">
        <v>4410</v>
      </c>
      <c r="D139" s="15" t="s">
        <v>108</v>
      </c>
      <c r="E139" s="16">
        <v>600</v>
      </c>
      <c r="F139" s="90">
        <v>146.45</v>
      </c>
      <c r="G139" s="126">
        <f t="shared" si="2"/>
        <v>0.24408333333333332</v>
      </c>
    </row>
    <row r="140" spans="1:7" ht="12.75">
      <c r="A140" s="6"/>
      <c r="B140" s="19">
        <v>75023</v>
      </c>
      <c r="C140" s="6"/>
      <c r="D140" s="15" t="s">
        <v>120</v>
      </c>
      <c r="E140" s="20">
        <v>2540287</v>
      </c>
      <c r="F140" s="90">
        <f>SUM(F141,F164)</f>
        <v>1365229.22</v>
      </c>
      <c r="G140" s="126">
        <f t="shared" si="2"/>
        <v>0.5374310934158227</v>
      </c>
    </row>
    <row r="141" spans="1:7" ht="12.75">
      <c r="A141" s="6"/>
      <c r="B141" s="6"/>
      <c r="C141" s="6"/>
      <c r="D141" s="15" t="s">
        <v>95</v>
      </c>
      <c r="E141" s="20">
        <v>2443287</v>
      </c>
      <c r="F141" s="90">
        <f>SUM(F142:F163)</f>
        <v>1346272.58</v>
      </c>
      <c r="G141" s="126">
        <f t="shared" si="2"/>
        <v>0.5510087762919379</v>
      </c>
    </row>
    <row r="142" spans="1:7" ht="12.75">
      <c r="A142" s="6"/>
      <c r="B142" s="6"/>
      <c r="C142" s="30">
        <v>3020</v>
      </c>
      <c r="D142" s="15" t="s">
        <v>314</v>
      </c>
      <c r="E142" s="22">
        <v>15000</v>
      </c>
      <c r="F142" s="90">
        <v>12110.05</v>
      </c>
      <c r="G142" s="126">
        <f t="shared" si="2"/>
        <v>0.8073366666666666</v>
      </c>
    </row>
    <row r="143" spans="1:7" ht="12.75">
      <c r="A143" s="6"/>
      <c r="B143" s="6"/>
      <c r="C143" s="30">
        <v>4010</v>
      </c>
      <c r="D143" s="15" t="s">
        <v>116</v>
      </c>
      <c r="E143" s="20">
        <v>1411850</v>
      </c>
      <c r="F143" s="90">
        <v>711192.28</v>
      </c>
      <c r="G143" s="126">
        <f t="shared" si="2"/>
        <v>0.5037307645996388</v>
      </c>
    </row>
    <row r="144" spans="1:7" ht="12.75">
      <c r="A144" s="6"/>
      <c r="B144" s="6"/>
      <c r="C144" s="30">
        <v>4040</v>
      </c>
      <c r="D144" s="15" t="s">
        <v>121</v>
      </c>
      <c r="E144" s="25">
        <v>117500</v>
      </c>
      <c r="F144" s="90">
        <v>116344.9</v>
      </c>
      <c r="G144" s="126">
        <f t="shared" si="2"/>
        <v>0.9901693617021277</v>
      </c>
    </row>
    <row r="145" spans="1:7" ht="12.75">
      <c r="A145" s="6"/>
      <c r="B145" s="6"/>
      <c r="C145" s="30">
        <v>4110</v>
      </c>
      <c r="D145" s="15" t="s">
        <v>117</v>
      </c>
      <c r="E145" s="25">
        <v>248200</v>
      </c>
      <c r="F145" s="90">
        <v>141401.15</v>
      </c>
      <c r="G145" s="126">
        <f t="shared" si="2"/>
        <v>0.5697064867042707</v>
      </c>
    </row>
    <row r="146" spans="1:7" ht="12.75">
      <c r="A146" s="6"/>
      <c r="B146" s="6"/>
      <c r="C146" s="30">
        <v>4120</v>
      </c>
      <c r="D146" s="15" t="s">
        <v>118</v>
      </c>
      <c r="E146" s="22">
        <v>35374</v>
      </c>
      <c r="F146" s="90">
        <v>33178.32</v>
      </c>
      <c r="G146" s="126">
        <f t="shared" si="2"/>
        <v>0.9379295527788771</v>
      </c>
    </row>
    <row r="147" spans="1:7" ht="12.75">
      <c r="A147" s="6"/>
      <c r="B147" s="6"/>
      <c r="C147" s="30">
        <v>4140</v>
      </c>
      <c r="D147" s="15" t="s">
        <v>122</v>
      </c>
      <c r="E147" s="22">
        <v>35000</v>
      </c>
      <c r="F147" s="90">
        <v>26482</v>
      </c>
      <c r="G147" s="126">
        <f t="shared" si="2"/>
        <v>0.7566285714285714</v>
      </c>
    </row>
    <row r="148" spans="1:7" ht="12.75">
      <c r="A148" s="6"/>
      <c r="B148" s="6"/>
      <c r="C148" s="30">
        <v>4170</v>
      </c>
      <c r="D148" s="15" t="s">
        <v>123</v>
      </c>
      <c r="E148" s="22">
        <v>40000</v>
      </c>
      <c r="F148" s="90">
        <v>16364.94</v>
      </c>
      <c r="G148" s="126">
        <f t="shared" si="2"/>
        <v>0.40912350000000003</v>
      </c>
    </row>
    <row r="149" spans="1:7" ht="12.75">
      <c r="A149" s="6"/>
      <c r="B149" s="6"/>
      <c r="C149" s="30">
        <v>4210</v>
      </c>
      <c r="D149" s="15" t="s">
        <v>100</v>
      </c>
      <c r="E149" s="25">
        <v>135800</v>
      </c>
      <c r="F149" s="90">
        <v>82809.44</v>
      </c>
      <c r="G149" s="126">
        <f t="shared" si="2"/>
        <v>0.6097896907216495</v>
      </c>
    </row>
    <row r="150" spans="1:7" ht="12.75">
      <c r="A150" s="6"/>
      <c r="B150" s="6"/>
      <c r="C150" s="30">
        <v>4260</v>
      </c>
      <c r="D150" s="15" t="s">
        <v>107</v>
      </c>
      <c r="E150" s="22">
        <v>60000</v>
      </c>
      <c r="F150" s="90">
        <v>34484.95</v>
      </c>
      <c r="G150" s="126">
        <f t="shared" si="2"/>
        <v>0.5747491666666666</v>
      </c>
    </row>
    <row r="151" spans="1:7" ht="12.75">
      <c r="A151" s="6"/>
      <c r="B151" s="6"/>
      <c r="C151" s="30">
        <v>4270</v>
      </c>
      <c r="D151" s="15" t="s">
        <v>105</v>
      </c>
      <c r="E151" s="22">
        <v>50000</v>
      </c>
      <c r="F151" s="90">
        <v>0</v>
      </c>
      <c r="G151" s="126">
        <f t="shared" si="2"/>
        <v>0</v>
      </c>
    </row>
    <row r="152" spans="1:7" ht="12.75">
      <c r="A152" s="6"/>
      <c r="B152" s="6"/>
      <c r="C152" s="30">
        <v>4280</v>
      </c>
      <c r="D152" s="15" t="s">
        <v>124</v>
      </c>
      <c r="E152" s="24">
        <v>3000</v>
      </c>
      <c r="F152" s="90">
        <v>2340</v>
      </c>
      <c r="G152" s="126">
        <f t="shared" si="2"/>
        <v>0.78</v>
      </c>
    </row>
    <row r="153" spans="1:7" ht="12.75">
      <c r="A153" s="6"/>
      <c r="B153" s="6"/>
      <c r="C153" s="30">
        <v>4300</v>
      </c>
      <c r="D153" s="15" t="s">
        <v>97</v>
      </c>
      <c r="E153" s="25">
        <v>121000</v>
      </c>
      <c r="F153" s="90">
        <v>63186.8</v>
      </c>
      <c r="G153" s="126">
        <f t="shared" si="2"/>
        <v>0.522204958677686</v>
      </c>
    </row>
    <row r="154" spans="1:7" ht="12.75">
      <c r="A154" s="6"/>
      <c r="B154" s="6"/>
      <c r="C154" s="30">
        <v>4350</v>
      </c>
      <c r="D154" s="15" t="s">
        <v>282</v>
      </c>
      <c r="E154" s="24">
        <v>5500</v>
      </c>
      <c r="F154" s="90">
        <v>1813.52</v>
      </c>
      <c r="G154" s="126">
        <f t="shared" si="2"/>
        <v>0.3297309090909091</v>
      </c>
    </row>
    <row r="155" spans="1:7" ht="12.75">
      <c r="A155" s="6"/>
      <c r="B155" s="6"/>
      <c r="C155" s="30">
        <v>4360</v>
      </c>
      <c r="D155" s="15" t="s">
        <v>125</v>
      </c>
      <c r="E155" s="24">
        <v>9000</v>
      </c>
      <c r="F155" s="90">
        <v>4851.28</v>
      </c>
      <c r="G155" s="126">
        <f t="shared" si="2"/>
        <v>0.5390311111111111</v>
      </c>
    </row>
    <row r="156" spans="1:7" ht="12.75">
      <c r="A156" s="6"/>
      <c r="B156" s="6"/>
      <c r="C156" s="30">
        <v>4370</v>
      </c>
      <c r="D156" s="15" t="s">
        <v>281</v>
      </c>
      <c r="E156" s="22">
        <v>22000</v>
      </c>
      <c r="F156" s="90">
        <v>10568.05</v>
      </c>
      <c r="G156" s="126">
        <f t="shared" si="2"/>
        <v>0.48036590909090904</v>
      </c>
    </row>
    <row r="157" spans="1:7" ht="12.75">
      <c r="A157" s="6"/>
      <c r="B157" s="6"/>
      <c r="C157" s="30">
        <v>4410</v>
      </c>
      <c r="D157" s="15" t="s">
        <v>108</v>
      </c>
      <c r="E157" s="22">
        <v>30000</v>
      </c>
      <c r="F157" s="90">
        <v>13074.19</v>
      </c>
      <c r="G157" s="126">
        <f t="shared" si="2"/>
        <v>0.43580633333333335</v>
      </c>
    </row>
    <row r="158" spans="1:7" ht="12.75">
      <c r="A158" s="6"/>
      <c r="B158" s="6"/>
      <c r="C158" s="30">
        <v>4420</v>
      </c>
      <c r="D158" s="15" t="s">
        <v>126</v>
      </c>
      <c r="E158" s="24">
        <v>5000</v>
      </c>
      <c r="F158" s="90">
        <v>0</v>
      </c>
      <c r="G158" s="126">
        <f t="shared" si="2"/>
        <v>0</v>
      </c>
    </row>
    <row r="159" spans="1:7" ht="12.75">
      <c r="A159" s="6"/>
      <c r="B159" s="6"/>
      <c r="C159" s="30">
        <v>4430</v>
      </c>
      <c r="D159" s="15" t="s">
        <v>109</v>
      </c>
      <c r="E159" s="22">
        <v>10500</v>
      </c>
      <c r="F159" s="90">
        <v>2175</v>
      </c>
      <c r="G159" s="126">
        <f t="shared" si="2"/>
        <v>0.20714285714285716</v>
      </c>
    </row>
    <row r="160" spans="1:7" ht="12.75">
      <c r="A160" s="6"/>
      <c r="B160" s="6"/>
      <c r="C160" s="30">
        <v>4440</v>
      </c>
      <c r="D160" s="15" t="s">
        <v>127</v>
      </c>
      <c r="E160" s="22">
        <v>62563</v>
      </c>
      <c r="F160" s="90">
        <v>55398</v>
      </c>
      <c r="G160" s="126">
        <f t="shared" si="2"/>
        <v>0.8854754407557183</v>
      </c>
    </row>
    <row r="161" spans="1:7" ht="12.75">
      <c r="A161" s="6"/>
      <c r="B161" s="6"/>
      <c r="C161" s="30">
        <v>4740</v>
      </c>
      <c r="D161" s="15" t="s">
        <v>397</v>
      </c>
      <c r="E161" s="24">
        <v>9000</v>
      </c>
      <c r="F161" s="90">
        <v>3575.92</v>
      </c>
      <c r="G161" s="126">
        <f t="shared" si="2"/>
        <v>0.3973244444444445</v>
      </c>
    </row>
    <row r="162" spans="1:7" ht="12.75">
      <c r="A162" s="6"/>
      <c r="B162" s="6"/>
      <c r="C162" s="6"/>
      <c r="D162" s="15" t="s">
        <v>398</v>
      </c>
      <c r="E162" s="7"/>
      <c r="F162" s="90"/>
      <c r="G162" s="126"/>
    </row>
    <row r="163" spans="1:7" ht="12.75">
      <c r="A163" s="6"/>
      <c r="B163" s="6"/>
      <c r="C163" s="30">
        <v>4750</v>
      </c>
      <c r="D163" s="15" t="s">
        <v>399</v>
      </c>
      <c r="E163" s="22">
        <v>17000</v>
      </c>
      <c r="F163" s="90">
        <v>14921.79</v>
      </c>
      <c r="G163" s="126">
        <f t="shared" si="2"/>
        <v>0.8777523529411765</v>
      </c>
    </row>
    <row r="164" spans="1:7" ht="12.75">
      <c r="A164" s="6"/>
      <c r="B164" s="6"/>
      <c r="C164" s="6"/>
      <c r="D164" s="15" t="s">
        <v>103</v>
      </c>
      <c r="E164" s="22">
        <v>97000</v>
      </c>
      <c r="F164" s="90">
        <f>SUM(F165,F171)</f>
        <v>18956.64</v>
      </c>
      <c r="G164" s="126">
        <f t="shared" si="2"/>
        <v>0.19542927835051546</v>
      </c>
    </row>
    <row r="165" spans="1:7" ht="12.75">
      <c r="A165" s="6"/>
      <c r="B165" s="6"/>
      <c r="C165" s="30">
        <v>6050</v>
      </c>
      <c r="D165" s="15" t="s">
        <v>104</v>
      </c>
      <c r="E165" s="22">
        <v>67000</v>
      </c>
      <c r="F165" s="90">
        <v>903.45</v>
      </c>
      <c r="G165" s="126">
        <f t="shared" si="2"/>
        <v>0.013484328358208956</v>
      </c>
    </row>
    <row r="166" spans="1:7" ht="12.75">
      <c r="A166" s="6"/>
      <c r="B166" s="6"/>
      <c r="C166" s="6"/>
      <c r="D166" s="15" t="s">
        <v>199</v>
      </c>
      <c r="E166" s="7"/>
      <c r="F166" s="90"/>
      <c r="G166" s="126"/>
    </row>
    <row r="167" spans="1:7" ht="12.75">
      <c r="A167" s="6"/>
      <c r="B167" s="6"/>
      <c r="C167" s="6"/>
      <c r="D167" s="15" t="s">
        <v>400</v>
      </c>
      <c r="E167" s="22">
        <v>30000</v>
      </c>
      <c r="F167" s="90">
        <v>0</v>
      </c>
      <c r="G167" s="126">
        <f t="shared" si="2"/>
        <v>0</v>
      </c>
    </row>
    <row r="168" spans="1:7" ht="12.75">
      <c r="A168" s="6"/>
      <c r="B168" s="6"/>
      <c r="C168" s="6"/>
      <c r="D168" s="15" t="s">
        <v>210</v>
      </c>
      <c r="E168" s="24">
        <v>2000</v>
      </c>
      <c r="F168" s="90">
        <v>903.45</v>
      </c>
      <c r="G168" s="126">
        <f t="shared" si="2"/>
        <v>0.45172500000000004</v>
      </c>
    </row>
    <row r="169" spans="1:7" ht="12.75">
      <c r="A169" s="6"/>
      <c r="B169" s="6"/>
      <c r="C169" s="6"/>
      <c r="D169" s="15" t="s">
        <v>209</v>
      </c>
      <c r="E169" s="22">
        <v>20000</v>
      </c>
      <c r="F169" s="90">
        <v>0</v>
      </c>
      <c r="G169" s="126">
        <f t="shared" si="2"/>
        <v>0</v>
      </c>
    </row>
    <row r="170" spans="1:7" ht="12.75">
      <c r="A170" s="6"/>
      <c r="B170" s="6"/>
      <c r="C170" s="6"/>
      <c r="D170" s="15" t="s">
        <v>305</v>
      </c>
      <c r="E170" s="22">
        <v>15000</v>
      </c>
      <c r="F170" s="90">
        <v>0</v>
      </c>
      <c r="G170" s="126">
        <f t="shared" si="2"/>
        <v>0</v>
      </c>
    </row>
    <row r="171" spans="1:7" ht="12.75">
      <c r="A171" s="6"/>
      <c r="B171" s="6"/>
      <c r="C171" s="30">
        <v>6060</v>
      </c>
      <c r="D171" s="15" t="s">
        <v>128</v>
      </c>
      <c r="E171" s="22">
        <v>30000</v>
      </c>
      <c r="F171" s="90">
        <v>18053.19</v>
      </c>
      <c r="G171" s="126">
        <f t="shared" si="2"/>
        <v>0.601773</v>
      </c>
    </row>
    <row r="172" spans="1:7" ht="12.75">
      <c r="A172" s="6"/>
      <c r="B172" s="6"/>
      <c r="C172" s="6"/>
      <c r="D172" s="15" t="s">
        <v>199</v>
      </c>
      <c r="E172" s="7"/>
      <c r="F172" s="90"/>
      <c r="G172" s="126"/>
    </row>
    <row r="173" spans="1:7" ht="12.75">
      <c r="A173" s="6"/>
      <c r="B173" s="6"/>
      <c r="C173" s="6"/>
      <c r="D173" s="15" t="s">
        <v>208</v>
      </c>
      <c r="E173" s="24">
        <v>6000</v>
      </c>
      <c r="F173" s="90">
        <v>0</v>
      </c>
      <c r="G173" s="126">
        <f t="shared" si="2"/>
        <v>0</v>
      </c>
    </row>
    <row r="174" spans="1:7" ht="12.75">
      <c r="A174" s="6"/>
      <c r="B174" s="6"/>
      <c r="C174" s="6"/>
      <c r="D174" s="15" t="s">
        <v>306</v>
      </c>
      <c r="E174" s="24">
        <v>4000</v>
      </c>
      <c r="F174" s="90">
        <v>3973.54</v>
      </c>
      <c r="G174" s="126">
        <f t="shared" si="2"/>
        <v>0.993385</v>
      </c>
    </row>
    <row r="175" spans="1:7" ht="12.75">
      <c r="A175" s="6"/>
      <c r="B175" s="6"/>
      <c r="C175" s="6"/>
      <c r="D175" s="15" t="s">
        <v>307</v>
      </c>
      <c r="E175" s="22">
        <v>20000</v>
      </c>
      <c r="F175" s="90">
        <v>14079.65</v>
      </c>
      <c r="G175" s="126">
        <f t="shared" si="2"/>
        <v>0.7039825</v>
      </c>
    </row>
    <row r="176" spans="1:7" ht="12.75">
      <c r="A176" s="6"/>
      <c r="B176" s="19">
        <v>75075</v>
      </c>
      <c r="C176" s="6"/>
      <c r="D176" s="15" t="s">
        <v>401</v>
      </c>
      <c r="E176" s="22">
        <v>82260</v>
      </c>
      <c r="F176" s="90">
        <f>SUM(F177)</f>
        <v>29471.530000000002</v>
      </c>
      <c r="G176" s="126">
        <f t="shared" si="2"/>
        <v>0.3582729151470946</v>
      </c>
    </row>
    <row r="177" spans="1:7" ht="12.75">
      <c r="A177" s="6"/>
      <c r="B177" s="6"/>
      <c r="C177" s="6"/>
      <c r="D177" s="15" t="s">
        <v>95</v>
      </c>
      <c r="E177" s="22">
        <v>82260</v>
      </c>
      <c r="F177" s="90">
        <f>SUM(F178:F184)</f>
        <v>29471.530000000002</v>
      </c>
      <c r="G177" s="126">
        <f t="shared" si="2"/>
        <v>0.3582729151470946</v>
      </c>
    </row>
    <row r="178" spans="1:7" ht="12.75">
      <c r="A178" s="6"/>
      <c r="B178" s="6"/>
      <c r="C178" s="30">
        <v>4210</v>
      </c>
      <c r="D178" s="15" t="s">
        <v>100</v>
      </c>
      <c r="E178" s="24">
        <v>6105</v>
      </c>
      <c r="F178" s="90">
        <v>2478.81</v>
      </c>
      <c r="G178" s="126">
        <f t="shared" si="2"/>
        <v>0.406029484029484</v>
      </c>
    </row>
    <row r="179" spans="1:7" ht="12.75">
      <c r="A179" s="6"/>
      <c r="B179" s="6"/>
      <c r="C179" s="30">
        <v>4260</v>
      </c>
      <c r="D179" s="15" t="s">
        <v>107</v>
      </c>
      <c r="E179" s="24">
        <v>6000</v>
      </c>
      <c r="F179" s="90">
        <v>2435.35</v>
      </c>
      <c r="G179" s="126">
        <f t="shared" si="2"/>
        <v>0.40589166666666665</v>
      </c>
    </row>
    <row r="180" spans="1:7" ht="12.75">
      <c r="A180" s="6"/>
      <c r="B180" s="6"/>
      <c r="C180" s="30">
        <v>4300</v>
      </c>
      <c r="D180" s="15" t="s">
        <v>97</v>
      </c>
      <c r="E180" s="22">
        <v>47240</v>
      </c>
      <c r="F180" s="90">
        <v>20479.95</v>
      </c>
      <c r="G180" s="126">
        <f t="shared" si="2"/>
        <v>0.43352984758679086</v>
      </c>
    </row>
    <row r="181" spans="1:7" ht="12.75">
      <c r="A181" s="6"/>
      <c r="B181" s="6"/>
      <c r="C181" s="30">
        <v>4350</v>
      </c>
      <c r="D181" s="15" t="s">
        <v>282</v>
      </c>
      <c r="E181" s="24">
        <v>1487</v>
      </c>
      <c r="F181" s="90">
        <v>710.04</v>
      </c>
      <c r="G181" s="126">
        <f t="shared" si="2"/>
        <v>0.47749831876260923</v>
      </c>
    </row>
    <row r="182" spans="1:7" ht="12.75">
      <c r="A182" s="6"/>
      <c r="B182" s="6"/>
      <c r="C182" s="30">
        <v>4370</v>
      </c>
      <c r="D182" s="15" t="s">
        <v>281</v>
      </c>
      <c r="E182" s="24">
        <v>1550</v>
      </c>
      <c r="F182" s="90">
        <v>607.98</v>
      </c>
      <c r="G182" s="126">
        <f t="shared" si="2"/>
        <v>0.3922451612903226</v>
      </c>
    </row>
    <row r="183" spans="1:7" ht="12.75">
      <c r="A183" s="6"/>
      <c r="B183" s="6"/>
      <c r="C183" s="30">
        <v>4410</v>
      </c>
      <c r="D183" s="15" t="s">
        <v>108</v>
      </c>
      <c r="E183" s="16">
        <v>300</v>
      </c>
      <c r="F183" s="90">
        <v>0</v>
      </c>
      <c r="G183" s="126">
        <f t="shared" si="2"/>
        <v>0</v>
      </c>
    </row>
    <row r="184" spans="1:7" ht="12.75">
      <c r="A184" s="6"/>
      <c r="B184" s="6"/>
      <c r="C184" s="30">
        <v>4430</v>
      </c>
      <c r="D184" s="15" t="s">
        <v>109</v>
      </c>
      <c r="E184" s="22">
        <v>19578</v>
      </c>
      <c r="F184" s="90">
        <v>2759.4</v>
      </c>
      <c r="G184" s="126">
        <f t="shared" si="2"/>
        <v>0.1409439166411278</v>
      </c>
    </row>
    <row r="185" spans="1:7" ht="12.75">
      <c r="A185" s="6"/>
      <c r="B185" s="19">
        <v>75095</v>
      </c>
      <c r="C185" s="6"/>
      <c r="D185" s="15" t="s">
        <v>39</v>
      </c>
      <c r="E185" s="22">
        <v>54896</v>
      </c>
      <c r="F185" s="90">
        <f>SUM(F186)</f>
        <v>13873.11</v>
      </c>
      <c r="G185" s="126">
        <f t="shared" si="2"/>
        <v>0.252716227047508</v>
      </c>
    </row>
    <row r="186" spans="1:7" ht="12.75">
      <c r="A186" s="6"/>
      <c r="B186" s="6"/>
      <c r="C186" s="6"/>
      <c r="D186" s="15" t="s">
        <v>95</v>
      </c>
      <c r="E186" s="22">
        <v>54896</v>
      </c>
      <c r="F186" s="90">
        <f>SUM(F187,F190,F195)</f>
        <v>13873.11</v>
      </c>
      <c r="G186" s="126">
        <f t="shared" si="2"/>
        <v>0.252716227047508</v>
      </c>
    </row>
    <row r="187" spans="1:7" ht="12.75">
      <c r="A187" s="6"/>
      <c r="B187" s="6"/>
      <c r="C187" s="30">
        <v>3030</v>
      </c>
      <c r="D187" s="15" t="s">
        <v>283</v>
      </c>
      <c r="E187" s="22">
        <v>11413</v>
      </c>
      <c r="F187" s="90">
        <v>5361.25</v>
      </c>
      <c r="G187" s="126">
        <f t="shared" si="2"/>
        <v>0.4697494085691755</v>
      </c>
    </row>
    <row r="188" spans="1:7" ht="12.75">
      <c r="A188" s="6"/>
      <c r="B188" s="6"/>
      <c r="C188" s="6"/>
      <c r="D188" s="15" t="s">
        <v>199</v>
      </c>
      <c r="E188" s="7"/>
      <c r="F188" s="90"/>
      <c r="G188" s="126"/>
    </row>
    <row r="189" spans="1:7" ht="12.75">
      <c r="A189" s="6"/>
      <c r="B189" s="6"/>
      <c r="C189" s="6"/>
      <c r="D189" s="15" t="s">
        <v>308</v>
      </c>
      <c r="E189" s="22">
        <v>11413</v>
      </c>
      <c r="F189" s="90">
        <v>5361.25</v>
      </c>
      <c r="G189" s="126">
        <f t="shared" si="2"/>
        <v>0.4697494085691755</v>
      </c>
    </row>
    <row r="190" spans="1:7" ht="12.75">
      <c r="A190" s="6"/>
      <c r="B190" s="6"/>
      <c r="C190" s="30">
        <v>4210</v>
      </c>
      <c r="D190" s="15" t="s">
        <v>100</v>
      </c>
      <c r="E190" s="22">
        <v>33365</v>
      </c>
      <c r="F190" s="90">
        <v>8447.86</v>
      </c>
      <c r="G190" s="126">
        <f t="shared" si="2"/>
        <v>0.2531952644987262</v>
      </c>
    </row>
    <row r="191" spans="1:7" ht="12.75">
      <c r="A191" s="6"/>
      <c r="B191" s="6"/>
      <c r="C191" s="6"/>
      <c r="D191" s="15" t="s">
        <v>199</v>
      </c>
      <c r="E191" s="7"/>
      <c r="F191" s="90"/>
      <c r="G191" s="126"/>
    </row>
    <row r="192" spans="1:7" ht="12.75">
      <c r="A192" s="6"/>
      <c r="B192" s="6"/>
      <c r="C192" s="6"/>
      <c r="D192" s="15" t="s">
        <v>309</v>
      </c>
      <c r="E192" s="24">
        <v>1000</v>
      </c>
      <c r="F192" s="90">
        <v>0</v>
      </c>
      <c r="G192" s="126">
        <f t="shared" si="2"/>
        <v>0</v>
      </c>
    </row>
    <row r="193" spans="1:7" ht="12.75">
      <c r="A193" s="6"/>
      <c r="B193" s="6"/>
      <c r="C193" s="6"/>
      <c r="D193" s="15" t="s">
        <v>310</v>
      </c>
      <c r="E193" s="22">
        <v>30354</v>
      </c>
      <c r="F193" s="90">
        <v>7571.86</v>
      </c>
      <c r="G193" s="126">
        <f t="shared" si="2"/>
        <v>0.24945180206892006</v>
      </c>
    </row>
    <row r="194" spans="1:7" ht="12.75">
      <c r="A194" s="6"/>
      <c r="B194" s="6"/>
      <c r="C194" s="6"/>
      <c r="D194" s="15" t="s">
        <v>311</v>
      </c>
      <c r="E194" s="24">
        <v>1000</v>
      </c>
      <c r="F194" s="90">
        <v>876</v>
      </c>
      <c r="G194" s="126">
        <f t="shared" si="2"/>
        <v>0.876</v>
      </c>
    </row>
    <row r="195" spans="1:7" ht="12.75">
      <c r="A195" s="6"/>
      <c r="B195" s="6"/>
      <c r="C195" s="30">
        <v>4300</v>
      </c>
      <c r="D195" s="15" t="s">
        <v>97</v>
      </c>
      <c r="E195" s="22">
        <v>10118</v>
      </c>
      <c r="F195" s="90">
        <v>64</v>
      </c>
      <c r="G195" s="126">
        <f aca="true" t="shared" si="3" ref="G195:G257">F195/E195</f>
        <v>0.006325360743229888</v>
      </c>
    </row>
    <row r="196" spans="1:7" ht="12.75">
      <c r="A196" s="6"/>
      <c r="B196" s="6"/>
      <c r="C196" s="6"/>
      <c r="D196" s="15" t="s">
        <v>199</v>
      </c>
      <c r="E196" s="7"/>
      <c r="F196" s="90"/>
      <c r="G196" s="126"/>
    </row>
    <row r="197" spans="1:7" ht="12.75">
      <c r="A197" s="6"/>
      <c r="B197" s="6"/>
      <c r="C197" s="6"/>
      <c r="D197" s="15" t="s">
        <v>312</v>
      </c>
      <c r="E197" s="22">
        <v>10118</v>
      </c>
      <c r="F197" s="90">
        <v>64</v>
      </c>
      <c r="G197" s="126">
        <f t="shared" si="3"/>
        <v>0.006325360743229888</v>
      </c>
    </row>
    <row r="198" spans="1:7" ht="12.75">
      <c r="A198" s="6"/>
      <c r="B198" s="6"/>
      <c r="C198" s="6"/>
      <c r="D198" s="15" t="s">
        <v>313</v>
      </c>
      <c r="E198" s="7"/>
      <c r="F198" s="90"/>
      <c r="G198" s="126"/>
    </row>
    <row r="199" spans="1:7" ht="12.75">
      <c r="A199" s="17">
        <v>751</v>
      </c>
      <c r="B199" s="6"/>
      <c r="C199" s="6"/>
      <c r="D199" s="13" t="s">
        <v>221</v>
      </c>
      <c r="E199" s="23">
        <v>2240</v>
      </c>
      <c r="F199" s="89">
        <v>420</v>
      </c>
      <c r="G199" s="92">
        <f t="shared" si="3"/>
        <v>0.1875</v>
      </c>
    </row>
    <row r="200" spans="1:7" ht="12.75">
      <c r="A200" s="6"/>
      <c r="B200" s="6"/>
      <c r="C200" s="6"/>
      <c r="D200" s="13" t="s">
        <v>222</v>
      </c>
      <c r="E200" s="7"/>
      <c r="F200" s="90"/>
      <c r="G200" s="126"/>
    </row>
    <row r="201" spans="1:7" ht="12.75">
      <c r="A201" s="6"/>
      <c r="B201" s="19">
        <v>75101</v>
      </c>
      <c r="C201" s="6"/>
      <c r="D201" s="15" t="s">
        <v>223</v>
      </c>
      <c r="E201" s="24">
        <v>2240</v>
      </c>
      <c r="F201" s="90">
        <v>420</v>
      </c>
      <c r="G201" s="126">
        <f t="shared" si="3"/>
        <v>0.1875</v>
      </c>
    </row>
    <row r="202" spans="1:7" ht="12.75">
      <c r="A202" s="6"/>
      <c r="B202" s="6"/>
      <c r="C202" s="6"/>
      <c r="D202" s="15" t="s">
        <v>95</v>
      </c>
      <c r="E202" s="24">
        <v>2240</v>
      </c>
      <c r="F202" s="90">
        <v>420</v>
      </c>
      <c r="G202" s="126">
        <f t="shared" si="3"/>
        <v>0.1875</v>
      </c>
    </row>
    <row r="203" spans="1:7" ht="12.75">
      <c r="A203" s="6"/>
      <c r="B203" s="6"/>
      <c r="C203" s="30">
        <v>4210</v>
      </c>
      <c r="D203" s="15" t="s">
        <v>100</v>
      </c>
      <c r="E203" s="24">
        <v>2240</v>
      </c>
      <c r="F203" s="90">
        <v>420</v>
      </c>
      <c r="G203" s="126">
        <f t="shared" si="3"/>
        <v>0.1875</v>
      </c>
    </row>
    <row r="204" spans="1:7" ht="12.75">
      <c r="A204" s="17">
        <v>754</v>
      </c>
      <c r="B204" s="6"/>
      <c r="C204" s="6"/>
      <c r="D204" s="13" t="s">
        <v>50</v>
      </c>
      <c r="E204" s="26">
        <v>369130</v>
      </c>
      <c r="F204" s="89">
        <f>SUM(F205,F212,F226,F232,F255)</f>
        <v>172359.63</v>
      </c>
      <c r="G204" s="92">
        <f t="shared" si="3"/>
        <v>0.46693476552975915</v>
      </c>
    </row>
    <row r="205" spans="1:7" ht="12.75">
      <c r="A205" s="6"/>
      <c r="B205" s="19">
        <v>75411</v>
      </c>
      <c r="C205" s="6"/>
      <c r="D205" s="15" t="s">
        <v>402</v>
      </c>
      <c r="E205" s="22">
        <v>10000</v>
      </c>
      <c r="F205" s="90">
        <v>0</v>
      </c>
      <c r="G205" s="126">
        <f t="shared" si="3"/>
        <v>0</v>
      </c>
    </row>
    <row r="206" spans="1:7" ht="12.75">
      <c r="A206" s="6"/>
      <c r="B206" s="6"/>
      <c r="C206" s="6"/>
      <c r="D206" s="15" t="s">
        <v>103</v>
      </c>
      <c r="E206" s="22">
        <v>10000</v>
      </c>
      <c r="F206" s="90">
        <v>0</v>
      </c>
      <c r="G206" s="126">
        <f t="shared" si="3"/>
        <v>0</v>
      </c>
    </row>
    <row r="207" spans="1:7" ht="12.75">
      <c r="A207" s="6"/>
      <c r="B207" s="6"/>
      <c r="C207" s="30">
        <v>6620</v>
      </c>
      <c r="D207" s="15" t="s">
        <v>403</v>
      </c>
      <c r="E207" s="22">
        <v>10000</v>
      </c>
      <c r="F207" s="90">
        <v>0</v>
      </c>
      <c r="G207" s="126">
        <f t="shared" si="3"/>
        <v>0</v>
      </c>
    </row>
    <row r="208" spans="1:7" ht="12.75">
      <c r="A208" s="6"/>
      <c r="B208" s="6"/>
      <c r="C208" s="6"/>
      <c r="D208" s="15" t="s">
        <v>404</v>
      </c>
      <c r="E208" s="7"/>
      <c r="F208" s="90"/>
      <c r="G208" s="126"/>
    </row>
    <row r="209" spans="1:7" ht="12.75">
      <c r="A209" s="6"/>
      <c r="B209" s="6"/>
      <c r="C209" s="6"/>
      <c r="D209" s="15" t="s">
        <v>337</v>
      </c>
      <c r="E209" s="7"/>
      <c r="F209" s="90"/>
      <c r="G209" s="126"/>
    </row>
    <row r="210" spans="1:7" ht="12.75">
      <c r="A210" s="6"/>
      <c r="B210" s="6"/>
      <c r="C210" s="6"/>
      <c r="D210" s="15" t="s">
        <v>199</v>
      </c>
      <c r="E210" s="7"/>
      <c r="F210" s="90"/>
      <c r="G210" s="126"/>
    </row>
    <row r="211" spans="1:7" ht="12.75">
      <c r="A211" s="6"/>
      <c r="B211" s="6"/>
      <c r="C211" s="6"/>
      <c r="D211" s="15" t="s">
        <v>405</v>
      </c>
      <c r="E211" s="22">
        <v>10000</v>
      </c>
      <c r="F211" s="90">
        <v>0</v>
      </c>
      <c r="G211" s="126">
        <f t="shared" si="3"/>
        <v>0</v>
      </c>
    </row>
    <row r="212" spans="1:7" ht="12.75">
      <c r="A212" s="6"/>
      <c r="B212" s="19">
        <v>75412</v>
      </c>
      <c r="C212" s="6"/>
      <c r="D212" s="15" t="s">
        <v>130</v>
      </c>
      <c r="E212" s="22">
        <v>82880</v>
      </c>
      <c r="F212" s="90">
        <f>SUM(F213)</f>
        <v>37269.95</v>
      </c>
      <c r="G212" s="126">
        <f t="shared" si="3"/>
        <v>0.4496856901544401</v>
      </c>
    </row>
    <row r="213" spans="1:7" ht="12.75">
      <c r="A213" s="6"/>
      <c r="B213" s="6"/>
      <c r="C213" s="6"/>
      <c r="D213" s="15" t="s">
        <v>95</v>
      </c>
      <c r="E213" s="22">
        <v>82880</v>
      </c>
      <c r="F213" s="90">
        <f>SUM(F214:F225)</f>
        <v>37269.95</v>
      </c>
      <c r="G213" s="126">
        <f t="shared" si="3"/>
        <v>0.4496856901544401</v>
      </c>
    </row>
    <row r="214" spans="1:7" ht="12.75">
      <c r="A214" s="6"/>
      <c r="B214" s="6"/>
      <c r="C214" s="30">
        <v>3020</v>
      </c>
      <c r="D214" s="15" t="s">
        <v>314</v>
      </c>
      <c r="E214" s="24">
        <v>2000</v>
      </c>
      <c r="F214" s="90">
        <v>1018.5</v>
      </c>
      <c r="G214" s="126">
        <f t="shared" si="3"/>
        <v>0.50925</v>
      </c>
    </row>
    <row r="215" spans="1:7" ht="12.75">
      <c r="A215" s="6"/>
      <c r="B215" s="6"/>
      <c r="C215" s="30">
        <v>4010</v>
      </c>
      <c r="D215" s="15" t="s">
        <v>116</v>
      </c>
      <c r="E215" s="22">
        <v>23490</v>
      </c>
      <c r="F215" s="90">
        <v>9726.23</v>
      </c>
      <c r="G215" s="126">
        <f t="shared" si="3"/>
        <v>0.4140583226905066</v>
      </c>
    </row>
    <row r="216" spans="1:7" ht="12.75">
      <c r="A216" s="6"/>
      <c r="B216" s="6"/>
      <c r="C216" s="30">
        <v>4040</v>
      </c>
      <c r="D216" s="15" t="s">
        <v>121</v>
      </c>
      <c r="E216" s="24">
        <v>1960</v>
      </c>
      <c r="F216" s="90">
        <v>1769.06</v>
      </c>
      <c r="G216" s="126">
        <f t="shared" si="3"/>
        <v>0.9025816326530612</v>
      </c>
    </row>
    <row r="217" spans="1:7" ht="12.75">
      <c r="A217" s="6"/>
      <c r="B217" s="6"/>
      <c r="C217" s="30">
        <v>4110</v>
      </c>
      <c r="D217" s="15" t="s">
        <v>117</v>
      </c>
      <c r="E217" s="24">
        <v>4580</v>
      </c>
      <c r="F217" s="90">
        <v>2200.64</v>
      </c>
      <c r="G217" s="126">
        <f t="shared" si="3"/>
        <v>0.48048908296943227</v>
      </c>
    </row>
    <row r="218" spans="1:7" ht="12.75">
      <c r="A218" s="6"/>
      <c r="B218" s="6"/>
      <c r="C218" s="30">
        <v>4120</v>
      </c>
      <c r="D218" s="15" t="s">
        <v>118</v>
      </c>
      <c r="E218" s="16">
        <v>700</v>
      </c>
      <c r="F218" s="90">
        <v>309.74</v>
      </c>
      <c r="G218" s="126">
        <f t="shared" si="3"/>
        <v>0.4424857142857143</v>
      </c>
    </row>
    <row r="219" spans="1:7" ht="12.75">
      <c r="A219" s="6"/>
      <c r="B219" s="6"/>
      <c r="C219" s="30">
        <v>4210</v>
      </c>
      <c r="D219" s="15" t="s">
        <v>100</v>
      </c>
      <c r="E219" s="22">
        <v>25450</v>
      </c>
      <c r="F219" s="90">
        <v>13915.24</v>
      </c>
      <c r="G219" s="126">
        <f t="shared" si="3"/>
        <v>0.5467677799607072</v>
      </c>
    </row>
    <row r="220" spans="1:7" ht="12.75">
      <c r="A220" s="6"/>
      <c r="B220" s="6"/>
      <c r="C220" s="30">
        <v>4260</v>
      </c>
      <c r="D220" s="15" t="s">
        <v>107</v>
      </c>
      <c r="E220" s="24">
        <v>8000</v>
      </c>
      <c r="F220" s="90">
        <v>-417.46</v>
      </c>
      <c r="G220" s="126">
        <f t="shared" si="3"/>
        <v>-0.0521825</v>
      </c>
    </row>
    <row r="221" spans="1:7" ht="12.75">
      <c r="A221" s="6"/>
      <c r="B221" s="6"/>
      <c r="C221" s="30">
        <v>4270</v>
      </c>
      <c r="D221" s="15" t="s">
        <v>105</v>
      </c>
      <c r="E221" s="24">
        <v>4000</v>
      </c>
      <c r="F221" s="90">
        <v>0</v>
      </c>
      <c r="G221" s="126">
        <f t="shared" si="3"/>
        <v>0</v>
      </c>
    </row>
    <row r="222" spans="1:7" ht="12.75">
      <c r="A222" s="6"/>
      <c r="B222" s="6"/>
      <c r="C222" s="30">
        <v>4280</v>
      </c>
      <c r="D222" s="15" t="s">
        <v>124</v>
      </c>
      <c r="E222" s="16">
        <v>500</v>
      </c>
      <c r="F222" s="90">
        <v>0</v>
      </c>
      <c r="G222" s="126">
        <f t="shared" si="3"/>
        <v>0</v>
      </c>
    </row>
    <row r="223" spans="1:7" ht="12.75">
      <c r="A223" s="6"/>
      <c r="B223" s="6"/>
      <c r="C223" s="30">
        <v>4300</v>
      </c>
      <c r="D223" s="15" t="s">
        <v>97</v>
      </c>
      <c r="E223" s="24">
        <v>1500</v>
      </c>
      <c r="F223" s="90">
        <v>620</v>
      </c>
      <c r="G223" s="126">
        <f t="shared" si="3"/>
        <v>0.41333333333333333</v>
      </c>
    </row>
    <row r="224" spans="1:7" ht="12.75">
      <c r="A224" s="6"/>
      <c r="B224" s="6"/>
      <c r="C224" s="30">
        <v>4410</v>
      </c>
      <c r="D224" s="15" t="s">
        <v>108</v>
      </c>
      <c r="E224" s="16">
        <v>700</v>
      </c>
      <c r="F224" s="90">
        <v>0</v>
      </c>
      <c r="G224" s="126">
        <f t="shared" si="3"/>
        <v>0</v>
      </c>
    </row>
    <row r="225" spans="1:7" ht="12.75">
      <c r="A225" s="6"/>
      <c r="B225" s="6"/>
      <c r="C225" s="30">
        <v>4430</v>
      </c>
      <c r="D225" s="15" t="s">
        <v>109</v>
      </c>
      <c r="E225" s="22">
        <v>10000</v>
      </c>
      <c r="F225" s="90">
        <v>8128</v>
      </c>
      <c r="G225" s="126">
        <f t="shared" si="3"/>
        <v>0.8128</v>
      </c>
    </row>
    <row r="226" spans="1:7" ht="12.75">
      <c r="A226" s="6"/>
      <c r="B226" s="19">
        <v>75414</v>
      </c>
      <c r="C226" s="6"/>
      <c r="D226" s="15" t="s">
        <v>51</v>
      </c>
      <c r="E226" s="24">
        <v>6100</v>
      </c>
      <c r="F226" s="90">
        <f>SUM(F227)</f>
        <v>41.7</v>
      </c>
      <c r="G226" s="126">
        <f t="shared" si="3"/>
        <v>0.006836065573770493</v>
      </c>
    </row>
    <row r="227" spans="1:7" ht="12.75">
      <c r="A227" s="6"/>
      <c r="B227" s="6"/>
      <c r="C227" s="6"/>
      <c r="D227" s="15" t="s">
        <v>95</v>
      </c>
      <c r="E227" s="24">
        <v>6100</v>
      </c>
      <c r="F227" s="90">
        <f>SUM(F228:F231)</f>
        <v>41.7</v>
      </c>
      <c r="G227" s="126">
        <f t="shared" si="3"/>
        <v>0.006836065573770493</v>
      </c>
    </row>
    <row r="228" spans="1:7" ht="12.75">
      <c r="A228" s="6"/>
      <c r="B228" s="6"/>
      <c r="C228" s="30">
        <v>4170</v>
      </c>
      <c r="D228" s="15" t="s">
        <v>123</v>
      </c>
      <c r="E228" s="16">
        <v>500</v>
      </c>
      <c r="F228" s="90">
        <v>0</v>
      </c>
      <c r="G228" s="126">
        <f t="shared" si="3"/>
        <v>0</v>
      </c>
    </row>
    <row r="229" spans="1:7" ht="12.75">
      <c r="A229" s="6"/>
      <c r="B229" s="6"/>
      <c r="C229" s="30">
        <v>4210</v>
      </c>
      <c r="D229" s="15" t="s">
        <v>100</v>
      </c>
      <c r="E229" s="24">
        <v>2400</v>
      </c>
      <c r="F229" s="90">
        <v>41.7</v>
      </c>
      <c r="G229" s="126">
        <f t="shared" si="3"/>
        <v>0.017375</v>
      </c>
    </row>
    <row r="230" spans="1:7" ht="12.75">
      <c r="A230" s="6"/>
      <c r="B230" s="6"/>
      <c r="C230" s="30">
        <v>4270</v>
      </c>
      <c r="D230" s="15" t="s">
        <v>105</v>
      </c>
      <c r="E230" s="24">
        <v>2000</v>
      </c>
      <c r="F230" s="90">
        <v>0</v>
      </c>
      <c r="G230" s="126">
        <f t="shared" si="3"/>
        <v>0</v>
      </c>
    </row>
    <row r="231" spans="1:7" ht="12.75">
      <c r="A231" s="6"/>
      <c r="B231" s="6"/>
      <c r="C231" s="30">
        <v>4300</v>
      </c>
      <c r="D231" s="15" t="s">
        <v>97</v>
      </c>
      <c r="E231" s="24">
        <v>1200</v>
      </c>
      <c r="F231" s="90">
        <v>0</v>
      </c>
      <c r="G231" s="126">
        <f t="shared" si="3"/>
        <v>0</v>
      </c>
    </row>
    <row r="232" spans="1:7" ht="12.75">
      <c r="A232" s="6"/>
      <c r="B232" s="19">
        <v>75416</v>
      </c>
      <c r="C232" s="6"/>
      <c r="D232" s="15" t="s">
        <v>52</v>
      </c>
      <c r="E232" s="25">
        <v>240150</v>
      </c>
      <c r="F232" s="90">
        <f>SUM(F233,F251)</f>
        <v>135047.98</v>
      </c>
      <c r="G232" s="126">
        <f t="shared" si="3"/>
        <v>0.5623484488861129</v>
      </c>
    </row>
    <row r="233" spans="1:7" ht="12.75">
      <c r="A233" s="6"/>
      <c r="B233" s="6"/>
      <c r="C233" s="6"/>
      <c r="D233" s="15" t="s">
        <v>95</v>
      </c>
      <c r="E233" s="25">
        <v>228515</v>
      </c>
      <c r="F233" s="90">
        <f>SUM(F234:F250)</f>
        <v>123413.90000000002</v>
      </c>
      <c r="G233" s="126">
        <f t="shared" si="3"/>
        <v>0.5400691420694484</v>
      </c>
    </row>
    <row r="234" spans="1:7" ht="12.75">
      <c r="A234" s="6"/>
      <c r="B234" s="6"/>
      <c r="C234" s="30">
        <v>3020</v>
      </c>
      <c r="D234" s="15" t="s">
        <v>314</v>
      </c>
      <c r="E234" s="24">
        <v>5600</v>
      </c>
      <c r="F234" s="90">
        <v>3584</v>
      </c>
      <c r="G234" s="126">
        <f t="shared" si="3"/>
        <v>0.64</v>
      </c>
    </row>
    <row r="235" spans="1:7" ht="12.75">
      <c r="A235" s="6"/>
      <c r="B235" s="6"/>
      <c r="C235" s="30">
        <v>4010</v>
      </c>
      <c r="D235" s="15" t="s">
        <v>116</v>
      </c>
      <c r="E235" s="25">
        <v>139200</v>
      </c>
      <c r="F235" s="90">
        <v>71025.66</v>
      </c>
      <c r="G235" s="126">
        <f t="shared" si="3"/>
        <v>0.5102418103448276</v>
      </c>
    </row>
    <row r="236" spans="1:7" ht="12.75">
      <c r="A236" s="6"/>
      <c r="B236" s="6"/>
      <c r="C236" s="30">
        <v>4040</v>
      </c>
      <c r="D236" s="15" t="s">
        <v>121</v>
      </c>
      <c r="E236" s="22">
        <v>10700</v>
      </c>
      <c r="F236" s="90">
        <v>9174.42</v>
      </c>
      <c r="G236" s="126">
        <f t="shared" si="3"/>
        <v>0.857422429906542</v>
      </c>
    </row>
    <row r="237" spans="1:7" ht="12.75">
      <c r="A237" s="6"/>
      <c r="B237" s="6"/>
      <c r="C237" s="30">
        <v>4110</v>
      </c>
      <c r="D237" s="15" t="s">
        <v>117</v>
      </c>
      <c r="E237" s="22">
        <v>24000</v>
      </c>
      <c r="F237" s="90">
        <v>13555.66</v>
      </c>
      <c r="G237" s="126">
        <f t="shared" si="3"/>
        <v>0.5648191666666666</v>
      </c>
    </row>
    <row r="238" spans="1:7" ht="12.75">
      <c r="A238" s="6"/>
      <c r="B238" s="6"/>
      <c r="C238" s="30">
        <v>4120</v>
      </c>
      <c r="D238" s="15" t="s">
        <v>118</v>
      </c>
      <c r="E238" s="24">
        <v>3500</v>
      </c>
      <c r="F238" s="90">
        <v>1932.01</v>
      </c>
      <c r="G238" s="126">
        <f t="shared" si="3"/>
        <v>0.5520028571428571</v>
      </c>
    </row>
    <row r="239" spans="1:7" ht="12.75">
      <c r="A239" s="6"/>
      <c r="B239" s="6"/>
      <c r="C239" s="30">
        <v>4210</v>
      </c>
      <c r="D239" s="15" t="s">
        <v>100</v>
      </c>
      <c r="E239" s="22">
        <v>22800</v>
      </c>
      <c r="F239" s="90">
        <v>12492.35</v>
      </c>
      <c r="G239" s="126">
        <f t="shared" si="3"/>
        <v>0.5479100877192983</v>
      </c>
    </row>
    <row r="240" spans="1:7" ht="12.75">
      <c r="A240" s="6"/>
      <c r="B240" s="6"/>
      <c r="C240" s="30">
        <v>4260</v>
      </c>
      <c r="D240" s="15" t="s">
        <v>107</v>
      </c>
      <c r="E240" s="24">
        <v>5000</v>
      </c>
      <c r="F240" s="90">
        <v>3611.82</v>
      </c>
      <c r="G240" s="126">
        <f t="shared" si="3"/>
        <v>0.722364</v>
      </c>
    </row>
    <row r="241" spans="1:7" ht="12.75">
      <c r="A241" s="6"/>
      <c r="B241" s="6"/>
      <c r="C241" s="30">
        <v>4280</v>
      </c>
      <c r="D241" s="15" t="s">
        <v>124</v>
      </c>
      <c r="E241" s="16">
        <v>500</v>
      </c>
      <c r="F241" s="90">
        <v>364</v>
      </c>
      <c r="G241" s="126">
        <f t="shared" si="3"/>
        <v>0.728</v>
      </c>
    </row>
    <row r="242" spans="1:7" ht="12.75">
      <c r="A242" s="6"/>
      <c r="B242" s="6"/>
      <c r="C242" s="30">
        <v>4300</v>
      </c>
      <c r="D242" s="15" t="s">
        <v>97</v>
      </c>
      <c r="E242" s="24">
        <v>5700</v>
      </c>
      <c r="F242" s="90">
        <v>491.49</v>
      </c>
      <c r="G242" s="126">
        <f t="shared" si="3"/>
        <v>0.08622631578947369</v>
      </c>
    </row>
    <row r="243" spans="1:7" ht="12.75">
      <c r="A243" s="6"/>
      <c r="B243" s="6"/>
      <c r="C243" s="30">
        <v>4360</v>
      </c>
      <c r="D243" s="15" t="s">
        <v>125</v>
      </c>
      <c r="E243" s="24">
        <v>1250</v>
      </c>
      <c r="F243" s="90">
        <v>954.46</v>
      </c>
      <c r="G243" s="126">
        <f t="shared" si="3"/>
        <v>0.763568</v>
      </c>
    </row>
    <row r="244" spans="1:7" ht="12.75">
      <c r="A244" s="6"/>
      <c r="B244" s="6"/>
      <c r="C244" s="30">
        <v>4370</v>
      </c>
      <c r="D244" s="15" t="s">
        <v>281</v>
      </c>
      <c r="E244" s="24">
        <v>1250</v>
      </c>
      <c r="F244" s="90">
        <v>673.81</v>
      </c>
      <c r="G244" s="126">
        <f t="shared" si="3"/>
        <v>0.539048</v>
      </c>
    </row>
    <row r="245" spans="1:7" ht="12.75">
      <c r="A245" s="6"/>
      <c r="B245" s="6"/>
      <c r="C245" s="30">
        <v>4410</v>
      </c>
      <c r="D245" s="15" t="s">
        <v>108</v>
      </c>
      <c r="E245" s="24">
        <v>1000</v>
      </c>
      <c r="F245" s="90">
        <v>539.22</v>
      </c>
      <c r="G245" s="126">
        <f t="shared" si="3"/>
        <v>0.53922</v>
      </c>
    </row>
    <row r="246" spans="1:7" ht="12.75">
      <c r="A246" s="6"/>
      <c r="B246" s="6"/>
      <c r="C246" s="30">
        <v>4430</v>
      </c>
      <c r="D246" s="15" t="s">
        <v>109</v>
      </c>
      <c r="E246" s="24">
        <v>2500</v>
      </c>
      <c r="F246" s="90">
        <v>0</v>
      </c>
      <c r="G246" s="126">
        <f t="shared" si="3"/>
        <v>0</v>
      </c>
    </row>
    <row r="247" spans="1:7" ht="12.75">
      <c r="A247" s="6"/>
      <c r="B247" s="6"/>
      <c r="C247" s="30">
        <v>4440</v>
      </c>
      <c r="D247" s="15" t="s">
        <v>127</v>
      </c>
      <c r="E247" s="24">
        <v>5015</v>
      </c>
      <c r="F247" s="90">
        <v>5015</v>
      </c>
      <c r="G247" s="126">
        <f t="shared" si="3"/>
        <v>1</v>
      </c>
    </row>
    <row r="248" spans="1:7" ht="12.75">
      <c r="A248" s="6"/>
      <c r="B248" s="6"/>
      <c r="C248" s="30">
        <v>4740</v>
      </c>
      <c r="D248" s="15" t="s">
        <v>397</v>
      </c>
      <c r="E248" s="16">
        <v>100</v>
      </c>
      <c r="F248" s="90">
        <v>0</v>
      </c>
      <c r="G248" s="126">
        <f t="shared" si="3"/>
        <v>0</v>
      </c>
    </row>
    <row r="249" spans="1:7" ht="12.75">
      <c r="A249" s="6"/>
      <c r="B249" s="6"/>
      <c r="C249" s="6"/>
      <c r="D249" s="15" t="s">
        <v>398</v>
      </c>
      <c r="E249" s="7"/>
      <c r="F249" s="90"/>
      <c r="G249" s="126"/>
    </row>
    <row r="250" spans="1:7" ht="12.75">
      <c r="A250" s="6"/>
      <c r="B250" s="6"/>
      <c r="C250" s="30">
        <v>4750</v>
      </c>
      <c r="D250" s="15" t="s">
        <v>399</v>
      </c>
      <c r="E250" s="16">
        <v>400</v>
      </c>
      <c r="F250" s="90">
        <v>0</v>
      </c>
      <c r="G250" s="126">
        <f t="shared" si="3"/>
        <v>0</v>
      </c>
    </row>
    <row r="251" spans="1:7" ht="12.75">
      <c r="A251" s="6"/>
      <c r="B251" s="6"/>
      <c r="C251" s="6"/>
      <c r="D251" s="15" t="s">
        <v>103</v>
      </c>
      <c r="E251" s="22">
        <v>11635</v>
      </c>
      <c r="F251" s="90">
        <v>11634.08</v>
      </c>
      <c r="G251" s="126">
        <f t="shared" si="3"/>
        <v>0.9999209282337774</v>
      </c>
    </row>
    <row r="252" spans="1:7" ht="12.75">
      <c r="A252" s="6"/>
      <c r="B252" s="6"/>
      <c r="C252" s="30">
        <v>6050</v>
      </c>
      <c r="D252" s="15" t="s">
        <v>104</v>
      </c>
      <c r="E252" s="22">
        <v>11635</v>
      </c>
      <c r="F252" s="90">
        <v>11634.08</v>
      </c>
      <c r="G252" s="126">
        <f t="shared" si="3"/>
        <v>0.9999209282337774</v>
      </c>
    </row>
    <row r="253" spans="1:7" ht="12.75">
      <c r="A253" s="6"/>
      <c r="B253" s="6"/>
      <c r="C253" s="6"/>
      <c r="D253" s="15" t="s">
        <v>199</v>
      </c>
      <c r="E253" s="7"/>
      <c r="F253" s="90"/>
      <c r="G253" s="126"/>
    </row>
    <row r="254" spans="1:7" ht="12.75">
      <c r="A254" s="6"/>
      <c r="B254" s="6"/>
      <c r="C254" s="6"/>
      <c r="D254" s="15" t="s">
        <v>315</v>
      </c>
      <c r="E254" s="22">
        <v>11635</v>
      </c>
      <c r="F254" s="90">
        <v>11634.08</v>
      </c>
      <c r="G254" s="126">
        <f t="shared" si="3"/>
        <v>0.9999209282337774</v>
      </c>
    </row>
    <row r="255" spans="1:7" ht="12.75">
      <c r="A255" s="6"/>
      <c r="B255" s="19">
        <v>75495</v>
      </c>
      <c r="C255" s="6"/>
      <c r="D255" s="15" t="s">
        <v>39</v>
      </c>
      <c r="E255" s="22">
        <v>30000</v>
      </c>
      <c r="F255" s="90">
        <v>0</v>
      </c>
      <c r="G255" s="126">
        <f t="shared" si="3"/>
        <v>0</v>
      </c>
    </row>
    <row r="256" spans="1:7" ht="12.75">
      <c r="A256" s="6"/>
      <c r="B256" s="6"/>
      <c r="C256" s="6"/>
      <c r="D256" s="15" t="s">
        <v>103</v>
      </c>
      <c r="E256" s="22">
        <v>30000</v>
      </c>
      <c r="F256" s="90">
        <v>0</v>
      </c>
      <c r="G256" s="126">
        <f t="shared" si="3"/>
        <v>0</v>
      </c>
    </row>
    <row r="257" spans="1:7" ht="12.75">
      <c r="A257" s="6"/>
      <c r="B257" s="6"/>
      <c r="C257" s="30">
        <v>6050</v>
      </c>
      <c r="D257" s="15" t="s">
        <v>104</v>
      </c>
      <c r="E257" s="22">
        <v>30000</v>
      </c>
      <c r="F257" s="90">
        <v>0</v>
      </c>
      <c r="G257" s="126">
        <f t="shared" si="3"/>
        <v>0</v>
      </c>
    </row>
    <row r="258" spans="1:7" ht="12.75">
      <c r="A258" s="6"/>
      <c r="B258" s="6"/>
      <c r="C258" s="6"/>
      <c r="D258" s="15" t="s">
        <v>199</v>
      </c>
      <c r="E258" s="7"/>
      <c r="F258" s="90"/>
      <c r="G258" s="126"/>
    </row>
    <row r="259" spans="1:7" ht="12.75">
      <c r="A259" s="6"/>
      <c r="B259" s="6"/>
      <c r="C259" s="6"/>
      <c r="D259" s="15" t="s">
        <v>406</v>
      </c>
      <c r="E259" s="22">
        <v>30000</v>
      </c>
      <c r="F259" s="90">
        <v>0</v>
      </c>
      <c r="G259" s="126">
        <f aca="true" t="shared" si="4" ref="G259:G322">F259/E259</f>
        <v>0</v>
      </c>
    </row>
    <row r="260" spans="1:7" ht="12.75">
      <c r="A260" s="17">
        <v>756</v>
      </c>
      <c r="B260" s="6"/>
      <c r="C260" s="6"/>
      <c r="D260" s="13" t="s">
        <v>224</v>
      </c>
      <c r="E260" s="21">
        <v>55000</v>
      </c>
      <c r="F260" s="89">
        <f>SUM(F263)</f>
        <v>12526.68</v>
      </c>
      <c r="G260" s="92">
        <f t="shared" si="4"/>
        <v>0.2277578181818182</v>
      </c>
    </row>
    <row r="261" spans="1:7" ht="12.75">
      <c r="A261" s="6"/>
      <c r="B261" s="6"/>
      <c r="C261" s="6"/>
      <c r="D261" s="13" t="s">
        <v>225</v>
      </c>
      <c r="E261" s="7"/>
      <c r="F261" s="90"/>
      <c r="G261" s="126"/>
    </row>
    <row r="262" spans="1:7" ht="12.75">
      <c r="A262" s="6"/>
      <c r="B262" s="6"/>
      <c r="C262" s="6"/>
      <c r="D262" s="13" t="s">
        <v>226</v>
      </c>
      <c r="E262" s="7"/>
      <c r="F262" s="90"/>
      <c r="G262" s="126"/>
    </row>
    <row r="263" spans="1:7" ht="12.75">
      <c r="A263" s="6"/>
      <c r="B263" s="19">
        <v>75647</v>
      </c>
      <c r="C263" s="6"/>
      <c r="D263" s="15" t="s">
        <v>131</v>
      </c>
      <c r="E263" s="22">
        <v>55000</v>
      </c>
      <c r="F263" s="90">
        <f>SUM(F264)</f>
        <v>12526.68</v>
      </c>
      <c r="G263" s="126">
        <f t="shared" si="4"/>
        <v>0.2277578181818182</v>
      </c>
    </row>
    <row r="264" spans="1:7" ht="12.75">
      <c r="A264" s="6"/>
      <c r="B264" s="6"/>
      <c r="C264" s="6"/>
      <c r="D264" s="15" t="s">
        <v>95</v>
      </c>
      <c r="E264" s="22">
        <v>55000</v>
      </c>
      <c r="F264" s="90">
        <f>SUM(F265,F268,F271)</f>
        <v>12526.68</v>
      </c>
      <c r="G264" s="126">
        <f t="shared" si="4"/>
        <v>0.2277578181818182</v>
      </c>
    </row>
    <row r="265" spans="1:7" ht="12.75">
      <c r="A265" s="6"/>
      <c r="B265" s="6"/>
      <c r="C265" s="30">
        <v>4100</v>
      </c>
      <c r="D265" s="15" t="s">
        <v>132</v>
      </c>
      <c r="E265" s="22">
        <v>15000</v>
      </c>
      <c r="F265" s="90">
        <v>7081.38</v>
      </c>
      <c r="G265" s="126">
        <f t="shared" si="4"/>
        <v>0.472092</v>
      </c>
    </row>
    <row r="266" spans="1:7" ht="12.75">
      <c r="A266" s="6"/>
      <c r="B266" s="6"/>
      <c r="C266" s="6"/>
      <c r="D266" s="15" t="s">
        <v>199</v>
      </c>
      <c r="E266" s="7"/>
      <c r="F266" s="90"/>
      <c r="G266" s="126"/>
    </row>
    <row r="267" spans="1:7" ht="12.75">
      <c r="A267" s="6"/>
      <c r="B267" s="6"/>
      <c r="C267" s="6"/>
      <c r="D267" s="15" t="s">
        <v>316</v>
      </c>
      <c r="E267" s="22">
        <v>15000</v>
      </c>
      <c r="F267" s="90">
        <v>7081.38</v>
      </c>
      <c r="G267" s="126">
        <f t="shared" si="4"/>
        <v>0.472092</v>
      </c>
    </row>
    <row r="268" spans="1:7" ht="12.75">
      <c r="A268" s="6"/>
      <c r="B268" s="6"/>
      <c r="C268" s="30">
        <v>4300</v>
      </c>
      <c r="D268" s="15" t="s">
        <v>97</v>
      </c>
      <c r="E268" s="22">
        <v>10000</v>
      </c>
      <c r="F268" s="90">
        <v>0</v>
      </c>
      <c r="G268" s="126">
        <f t="shared" si="4"/>
        <v>0</v>
      </c>
    </row>
    <row r="269" spans="1:7" ht="12.75">
      <c r="A269" s="6"/>
      <c r="B269" s="6"/>
      <c r="C269" s="6"/>
      <c r="D269" s="15" t="s">
        <v>199</v>
      </c>
      <c r="E269" s="7"/>
      <c r="F269" s="90"/>
      <c r="G269" s="126"/>
    </row>
    <row r="270" spans="1:7" ht="12.75">
      <c r="A270" s="6"/>
      <c r="B270" s="6"/>
      <c r="C270" s="6"/>
      <c r="D270" s="15" t="s">
        <v>317</v>
      </c>
      <c r="E270" s="22">
        <v>10000</v>
      </c>
      <c r="F270" s="90">
        <v>0</v>
      </c>
      <c r="G270" s="126">
        <f t="shared" si="4"/>
        <v>0</v>
      </c>
    </row>
    <row r="271" spans="1:7" ht="12.75">
      <c r="A271" s="6"/>
      <c r="B271" s="6"/>
      <c r="C271" s="30">
        <v>4610</v>
      </c>
      <c r="D271" s="15" t="s">
        <v>407</v>
      </c>
      <c r="E271" s="22">
        <v>30000</v>
      </c>
      <c r="F271" s="90">
        <v>5445.3</v>
      </c>
      <c r="G271" s="126">
        <f t="shared" si="4"/>
        <v>0.18151</v>
      </c>
    </row>
    <row r="272" spans="1:7" ht="12.75">
      <c r="A272" s="17">
        <v>757</v>
      </c>
      <c r="B272" s="6"/>
      <c r="C272" s="6"/>
      <c r="D272" s="13" t="s">
        <v>133</v>
      </c>
      <c r="E272" s="26">
        <v>199855</v>
      </c>
      <c r="F272" s="89">
        <f>SUM(F273)</f>
        <v>110862.38</v>
      </c>
      <c r="G272" s="92">
        <f t="shared" si="4"/>
        <v>0.5547140676990818</v>
      </c>
    </row>
    <row r="273" spans="1:7" ht="12.75">
      <c r="A273" s="6"/>
      <c r="B273" s="19">
        <v>75705</v>
      </c>
      <c r="C273" s="6"/>
      <c r="D273" s="15" t="s">
        <v>318</v>
      </c>
      <c r="E273" s="25">
        <v>199855</v>
      </c>
      <c r="F273" s="90">
        <f>SUM(F274)</f>
        <v>110862.38</v>
      </c>
      <c r="G273" s="126">
        <f t="shared" si="4"/>
        <v>0.5547140676990818</v>
      </c>
    </row>
    <row r="274" spans="1:7" ht="12.75">
      <c r="A274" s="6"/>
      <c r="B274" s="6"/>
      <c r="C274" s="6"/>
      <c r="D274" s="15" t="s">
        <v>95</v>
      </c>
      <c r="E274" s="25">
        <v>199855</v>
      </c>
      <c r="F274" s="90">
        <v>110862.38</v>
      </c>
      <c r="G274" s="126">
        <f t="shared" si="4"/>
        <v>0.5547140676990818</v>
      </c>
    </row>
    <row r="275" spans="1:7" ht="12.75">
      <c r="A275" s="6"/>
      <c r="B275" s="6"/>
      <c r="C275" s="30">
        <v>8070</v>
      </c>
      <c r="D275" s="15" t="s">
        <v>319</v>
      </c>
      <c r="E275" s="25">
        <v>199855</v>
      </c>
      <c r="F275" s="90">
        <v>110862.38</v>
      </c>
      <c r="G275" s="126">
        <f t="shared" si="4"/>
        <v>0.5547140676990818</v>
      </c>
    </row>
    <row r="276" spans="1:7" ht="12.75">
      <c r="A276" s="6"/>
      <c r="B276" s="6"/>
      <c r="C276" s="6"/>
      <c r="D276" s="15" t="s">
        <v>320</v>
      </c>
      <c r="E276" s="7"/>
      <c r="F276" s="90"/>
      <c r="G276" s="126"/>
    </row>
    <row r="277" spans="1:7" ht="12.75">
      <c r="A277" s="17">
        <v>758</v>
      </c>
      <c r="B277" s="6"/>
      <c r="C277" s="6"/>
      <c r="D277" s="13" t="s">
        <v>55</v>
      </c>
      <c r="E277" s="21">
        <v>56361</v>
      </c>
      <c r="F277" s="89">
        <f>SUM(F278)</f>
        <v>0</v>
      </c>
      <c r="G277" s="126">
        <f t="shared" si="4"/>
        <v>0</v>
      </c>
    </row>
    <row r="278" spans="1:7" ht="12.75">
      <c r="A278" s="6"/>
      <c r="B278" s="19">
        <v>75818</v>
      </c>
      <c r="C278" s="6"/>
      <c r="D278" s="15" t="s">
        <v>134</v>
      </c>
      <c r="E278" s="22">
        <v>56361</v>
      </c>
      <c r="F278" s="90">
        <f>SUM(F279)</f>
        <v>0</v>
      </c>
      <c r="G278" s="126">
        <f t="shared" si="4"/>
        <v>0</v>
      </c>
    </row>
    <row r="279" spans="1:7" ht="12.75">
      <c r="A279" s="6"/>
      <c r="B279" s="6"/>
      <c r="C279" s="6"/>
      <c r="D279" s="15" t="s">
        <v>95</v>
      </c>
      <c r="E279" s="22">
        <v>56361</v>
      </c>
      <c r="F279" s="90">
        <f>SUM(F280)</f>
        <v>0</v>
      </c>
      <c r="G279" s="126">
        <f t="shared" si="4"/>
        <v>0</v>
      </c>
    </row>
    <row r="280" spans="1:7" ht="12.75">
      <c r="A280" s="6"/>
      <c r="B280" s="6"/>
      <c r="C280" s="30">
        <v>4810</v>
      </c>
      <c r="D280" s="15" t="s">
        <v>135</v>
      </c>
      <c r="E280" s="22">
        <v>56361</v>
      </c>
      <c r="F280" s="90">
        <v>0</v>
      </c>
      <c r="G280" s="126">
        <f t="shared" si="4"/>
        <v>0</v>
      </c>
    </row>
    <row r="281" spans="1:7" ht="12.75">
      <c r="A281" s="6"/>
      <c r="B281" s="6"/>
      <c r="C281" s="6"/>
      <c r="D281" s="15" t="s">
        <v>199</v>
      </c>
      <c r="E281" s="7"/>
      <c r="F281" s="90"/>
      <c r="G281" s="126"/>
    </row>
    <row r="282" spans="1:7" ht="12.75">
      <c r="A282" s="6"/>
      <c r="B282" s="6"/>
      <c r="C282" s="6"/>
      <c r="D282" s="15" t="s">
        <v>321</v>
      </c>
      <c r="E282" s="22">
        <v>56361</v>
      </c>
      <c r="F282" s="90">
        <v>0</v>
      </c>
      <c r="G282" s="126">
        <f t="shared" si="4"/>
        <v>0</v>
      </c>
    </row>
    <row r="283" spans="1:7" ht="12.75">
      <c r="A283" s="17">
        <v>801</v>
      </c>
      <c r="B283" s="6"/>
      <c r="C283" s="6"/>
      <c r="D283" s="13" t="s">
        <v>60</v>
      </c>
      <c r="E283" s="34">
        <v>11892680</v>
      </c>
      <c r="F283" s="89">
        <f>SUM(F284,F323,F341,F370,F394,F398,F404)</f>
        <v>5926604.719999999</v>
      </c>
      <c r="G283" s="92">
        <f t="shared" si="4"/>
        <v>0.4983405523397585</v>
      </c>
    </row>
    <row r="284" spans="1:7" ht="12.75">
      <c r="A284" s="6"/>
      <c r="B284" s="19">
        <v>80101</v>
      </c>
      <c r="C284" s="6"/>
      <c r="D284" s="15" t="s">
        <v>61</v>
      </c>
      <c r="E284" s="20">
        <f>SUM(E285,E318)</f>
        <v>5395442</v>
      </c>
      <c r="F284" s="90">
        <f>SUM(F285,F318)</f>
        <v>2714336.879999999</v>
      </c>
      <c r="G284" s="126">
        <f t="shared" si="4"/>
        <v>0.5030796142373505</v>
      </c>
    </row>
    <row r="285" spans="1:7" ht="12.75">
      <c r="A285" s="6"/>
      <c r="B285" s="6"/>
      <c r="C285" s="6"/>
      <c r="D285" s="15" t="s">
        <v>95</v>
      </c>
      <c r="E285" s="20">
        <f>SUM(E286:E297,E303:E317)</f>
        <v>5360442</v>
      </c>
      <c r="F285" s="90">
        <f>SUM(F286:F297,F303:F317)</f>
        <v>2679540.709999999</v>
      </c>
      <c r="G285" s="126">
        <f t="shared" si="4"/>
        <v>0.49987309068916314</v>
      </c>
    </row>
    <row r="286" spans="1:7" ht="12.75">
      <c r="A286" s="6"/>
      <c r="B286" s="6"/>
      <c r="C286" s="30">
        <v>3020</v>
      </c>
      <c r="D286" s="15" t="s">
        <v>314</v>
      </c>
      <c r="E286" s="25">
        <v>105220</v>
      </c>
      <c r="F286" s="90">
        <v>52095.14</v>
      </c>
      <c r="G286" s="126">
        <f t="shared" si="4"/>
        <v>0.49510682379775706</v>
      </c>
    </row>
    <row r="287" spans="1:7" ht="12.75">
      <c r="A287" s="6"/>
      <c r="B287" s="6"/>
      <c r="C287" s="30">
        <v>4010</v>
      </c>
      <c r="D287" s="15" t="s">
        <v>116</v>
      </c>
      <c r="E287" s="20">
        <v>3390660</v>
      </c>
      <c r="F287" s="90">
        <v>1618293.58</v>
      </c>
      <c r="G287" s="126">
        <f t="shared" si="4"/>
        <v>0.4772798157290911</v>
      </c>
    </row>
    <row r="288" spans="1:7" ht="12.75">
      <c r="A288" s="6"/>
      <c r="B288" s="6"/>
      <c r="C288" s="30">
        <v>4040</v>
      </c>
      <c r="D288" s="15" t="s">
        <v>121</v>
      </c>
      <c r="E288" s="25">
        <v>274500</v>
      </c>
      <c r="F288" s="90">
        <v>220910</v>
      </c>
      <c r="G288" s="126">
        <f t="shared" si="4"/>
        <v>0.8047723132969035</v>
      </c>
    </row>
    <row r="289" spans="1:7" ht="12.75">
      <c r="A289" s="6"/>
      <c r="B289" s="6"/>
      <c r="C289" s="30">
        <v>4110</v>
      </c>
      <c r="D289" s="15" t="s">
        <v>117</v>
      </c>
      <c r="E289" s="25">
        <v>635185</v>
      </c>
      <c r="F289" s="90">
        <v>318415.77</v>
      </c>
      <c r="G289" s="126">
        <f t="shared" si="4"/>
        <v>0.5012961105819564</v>
      </c>
    </row>
    <row r="290" spans="1:7" ht="12.75">
      <c r="A290" s="6"/>
      <c r="B290" s="6"/>
      <c r="C290" s="30">
        <v>4120</v>
      </c>
      <c r="D290" s="15" t="s">
        <v>118</v>
      </c>
      <c r="E290" s="22">
        <v>93970</v>
      </c>
      <c r="F290" s="90">
        <v>44822.51</v>
      </c>
      <c r="G290" s="126">
        <f t="shared" si="4"/>
        <v>0.47698744280089395</v>
      </c>
    </row>
    <row r="291" spans="1:7" ht="12.75">
      <c r="A291" s="6"/>
      <c r="B291" s="6"/>
      <c r="C291" s="30">
        <v>4170</v>
      </c>
      <c r="D291" s="15" t="s">
        <v>123</v>
      </c>
      <c r="E291" s="22">
        <v>13980</v>
      </c>
      <c r="F291" s="90">
        <v>6149.33</v>
      </c>
      <c r="G291" s="126">
        <f t="shared" si="4"/>
        <v>0.4398662374821173</v>
      </c>
    </row>
    <row r="292" spans="1:7" ht="12.75">
      <c r="A292" s="6"/>
      <c r="B292" s="6"/>
      <c r="C292" s="30">
        <v>4210</v>
      </c>
      <c r="D292" s="15" t="s">
        <v>100</v>
      </c>
      <c r="E292" s="25">
        <v>138201</v>
      </c>
      <c r="F292" s="90">
        <v>84233.21</v>
      </c>
      <c r="G292" s="126">
        <f t="shared" si="4"/>
        <v>0.6094978328666218</v>
      </c>
    </row>
    <row r="293" spans="1:7" ht="12.75">
      <c r="A293" s="6"/>
      <c r="B293" s="6"/>
      <c r="C293" s="30">
        <v>4219</v>
      </c>
      <c r="D293" s="15" t="s">
        <v>100</v>
      </c>
      <c r="E293" s="22">
        <v>15285</v>
      </c>
      <c r="F293" s="90">
        <v>0</v>
      </c>
      <c r="G293" s="126">
        <f t="shared" si="4"/>
        <v>0</v>
      </c>
    </row>
    <row r="294" spans="1:7" ht="12.75">
      <c r="A294" s="6"/>
      <c r="B294" s="6"/>
      <c r="C294" s="30">
        <v>4220</v>
      </c>
      <c r="D294" s="15" t="s">
        <v>136</v>
      </c>
      <c r="E294" s="25">
        <v>109400</v>
      </c>
      <c r="F294" s="90">
        <v>64128.54</v>
      </c>
      <c r="G294" s="126">
        <f t="shared" si="4"/>
        <v>0.5861840950639854</v>
      </c>
    </row>
    <row r="295" spans="1:7" ht="12.75">
      <c r="A295" s="6"/>
      <c r="B295" s="6"/>
      <c r="C295" s="30">
        <v>4240</v>
      </c>
      <c r="D295" s="15" t="s">
        <v>137</v>
      </c>
      <c r="E295" s="22">
        <v>11560</v>
      </c>
      <c r="F295" s="90">
        <v>3896.28</v>
      </c>
      <c r="G295" s="126">
        <f t="shared" si="4"/>
        <v>0.33704844290657443</v>
      </c>
    </row>
    <row r="296" spans="1:7" ht="12.75">
      <c r="A296" s="6"/>
      <c r="B296" s="6"/>
      <c r="C296" s="30">
        <v>4260</v>
      </c>
      <c r="D296" s="15" t="s">
        <v>107</v>
      </c>
      <c r="E296" s="25">
        <v>132250</v>
      </c>
      <c r="F296" s="90">
        <v>54800.4</v>
      </c>
      <c r="G296" s="126">
        <f t="shared" si="4"/>
        <v>0.41436975425330813</v>
      </c>
    </row>
    <row r="297" spans="1:7" ht="12.75">
      <c r="A297" s="6"/>
      <c r="B297" s="6"/>
      <c r="C297" s="30">
        <v>4270</v>
      </c>
      <c r="D297" s="15" t="s">
        <v>105</v>
      </c>
      <c r="E297" s="22">
        <v>64537</v>
      </c>
      <c r="F297" s="90">
        <v>0</v>
      </c>
      <c r="G297" s="126">
        <f t="shared" si="4"/>
        <v>0</v>
      </c>
    </row>
    <row r="298" spans="1:7" ht="12.75">
      <c r="A298" s="6"/>
      <c r="B298" s="6"/>
      <c r="C298" s="6"/>
      <c r="D298" s="15" t="s">
        <v>199</v>
      </c>
      <c r="E298" s="7"/>
      <c r="F298" s="90"/>
      <c r="G298" s="126"/>
    </row>
    <row r="299" spans="1:7" ht="12.75">
      <c r="A299" s="6"/>
      <c r="B299" s="6"/>
      <c r="C299" s="6"/>
      <c r="D299" s="15" t="s">
        <v>322</v>
      </c>
      <c r="E299" s="22">
        <v>10000</v>
      </c>
      <c r="F299" s="90">
        <v>0</v>
      </c>
      <c r="G299" s="126">
        <f t="shared" si="4"/>
        <v>0</v>
      </c>
    </row>
    <row r="300" spans="1:7" ht="12.75">
      <c r="A300" s="6"/>
      <c r="B300" s="6"/>
      <c r="C300" s="6"/>
      <c r="D300" s="15" t="s">
        <v>408</v>
      </c>
      <c r="E300" s="24">
        <v>5500</v>
      </c>
      <c r="F300" s="90">
        <v>0</v>
      </c>
      <c r="G300" s="126">
        <f t="shared" si="4"/>
        <v>0</v>
      </c>
    </row>
    <row r="301" spans="1:7" ht="12.75">
      <c r="A301" s="6"/>
      <c r="B301" s="6"/>
      <c r="C301" s="6"/>
      <c r="D301" s="15" t="s">
        <v>409</v>
      </c>
      <c r="E301" s="22">
        <v>45187</v>
      </c>
      <c r="F301" s="90">
        <v>0</v>
      </c>
      <c r="G301" s="126">
        <f t="shared" si="4"/>
        <v>0</v>
      </c>
    </row>
    <row r="302" spans="1:7" ht="12.75">
      <c r="A302" s="6"/>
      <c r="B302" s="6"/>
      <c r="C302" s="6"/>
      <c r="D302" s="15" t="s">
        <v>410</v>
      </c>
      <c r="E302" s="24">
        <v>3850</v>
      </c>
      <c r="F302" s="90">
        <v>0</v>
      </c>
      <c r="G302" s="126">
        <f t="shared" si="4"/>
        <v>0</v>
      </c>
    </row>
    <row r="303" spans="1:7" ht="12.75">
      <c r="A303" s="6"/>
      <c r="B303" s="6"/>
      <c r="C303" s="30">
        <v>4279</v>
      </c>
      <c r="D303" s="15" t="s">
        <v>105</v>
      </c>
      <c r="E303" s="22">
        <v>32534</v>
      </c>
      <c r="F303" s="90">
        <v>0</v>
      </c>
      <c r="G303" s="126">
        <f t="shared" si="4"/>
        <v>0</v>
      </c>
    </row>
    <row r="304" spans="1:7" ht="12.75">
      <c r="A304" s="6"/>
      <c r="B304" s="6"/>
      <c r="C304" s="30">
        <v>4280</v>
      </c>
      <c r="D304" s="15" t="s">
        <v>124</v>
      </c>
      <c r="E304" s="22">
        <v>14930</v>
      </c>
      <c r="F304" s="90">
        <v>2573.76</v>
      </c>
      <c r="G304" s="126">
        <f t="shared" si="4"/>
        <v>0.1723884795713329</v>
      </c>
    </row>
    <row r="305" spans="1:7" ht="12.75">
      <c r="A305" s="6"/>
      <c r="B305" s="6"/>
      <c r="C305" s="30">
        <v>4300</v>
      </c>
      <c r="D305" s="15" t="s">
        <v>97</v>
      </c>
      <c r="E305" s="22">
        <v>77850</v>
      </c>
      <c r="F305" s="90">
        <v>36268.55</v>
      </c>
      <c r="G305" s="126">
        <f t="shared" si="4"/>
        <v>0.4658773281952473</v>
      </c>
    </row>
    <row r="306" spans="1:7" ht="12.75">
      <c r="A306" s="6"/>
      <c r="B306" s="6"/>
      <c r="C306" s="30">
        <v>4309</v>
      </c>
      <c r="D306" s="15" t="s">
        <v>97</v>
      </c>
      <c r="E306" s="24">
        <v>3500</v>
      </c>
      <c r="F306" s="90">
        <v>0</v>
      </c>
      <c r="G306" s="126">
        <f t="shared" si="4"/>
        <v>0</v>
      </c>
    </row>
    <row r="307" spans="1:7" ht="12.75">
      <c r="A307" s="6"/>
      <c r="B307" s="6"/>
      <c r="C307" s="30">
        <v>4350</v>
      </c>
      <c r="D307" s="15" t="s">
        <v>282</v>
      </c>
      <c r="E307" s="24">
        <v>1850</v>
      </c>
      <c r="F307" s="90">
        <v>967.57</v>
      </c>
      <c r="G307" s="126">
        <f t="shared" si="4"/>
        <v>0.5230108108108108</v>
      </c>
    </row>
    <row r="308" spans="1:7" ht="12.75">
      <c r="A308" s="6"/>
      <c r="B308" s="6"/>
      <c r="C308" s="30">
        <v>4360</v>
      </c>
      <c r="D308" s="15" t="s">
        <v>125</v>
      </c>
      <c r="E308" s="24">
        <v>1900</v>
      </c>
      <c r="F308" s="90">
        <v>208.22</v>
      </c>
      <c r="G308" s="126">
        <f t="shared" si="4"/>
        <v>0.10958947368421053</v>
      </c>
    </row>
    <row r="309" spans="1:7" ht="12.75">
      <c r="A309" s="6"/>
      <c r="B309" s="6"/>
      <c r="C309" s="30">
        <v>4370</v>
      </c>
      <c r="D309" s="15" t="s">
        <v>281</v>
      </c>
      <c r="E309" s="24">
        <v>8530</v>
      </c>
      <c r="F309" s="90">
        <v>3623.84</v>
      </c>
      <c r="G309" s="126">
        <f t="shared" si="4"/>
        <v>0.4248347010550997</v>
      </c>
    </row>
    <row r="310" spans="1:7" ht="12.75">
      <c r="A310" s="6"/>
      <c r="B310" s="6"/>
      <c r="C310" s="30">
        <v>4410</v>
      </c>
      <c r="D310" s="15" t="s">
        <v>108</v>
      </c>
      <c r="E310" s="24">
        <v>3230</v>
      </c>
      <c r="F310" s="90">
        <v>1312</v>
      </c>
      <c r="G310" s="126">
        <f t="shared" si="4"/>
        <v>0.40619195046439627</v>
      </c>
    </row>
    <row r="311" spans="1:7" ht="12.75">
      <c r="A311" s="6"/>
      <c r="B311" s="6"/>
      <c r="C311" s="30">
        <v>4419</v>
      </c>
      <c r="D311" s="15" t="s">
        <v>108</v>
      </c>
      <c r="E311" s="16">
        <v>810</v>
      </c>
      <c r="F311" s="90">
        <v>0</v>
      </c>
      <c r="G311" s="126">
        <f t="shared" si="4"/>
        <v>0</v>
      </c>
    </row>
    <row r="312" spans="1:7" ht="12.75">
      <c r="A312" s="6"/>
      <c r="B312" s="6"/>
      <c r="C312" s="30">
        <v>4430</v>
      </c>
      <c r="D312" s="15" t="s">
        <v>109</v>
      </c>
      <c r="E312" s="24">
        <v>6140</v>
      </c>
      <c r="F312" s="90">
        <v>1392.58</v>
      </c>
      <c r="G312" s="126">
        <f t="shared" si="4"/>
        <v>0.22680456026058632</v>
      </c>
    </row>
    <row r="313" spans="1:7" ht="12.75">
      <c r="A313" s="6"/>
      <c r="B313" s="6"/>
      <c r="C313" s="30">
        <v>4440</v>
      </c>
      <c r="D313" s="15" t="s">
        <v>127</v>
      </c>
      <c r="E313" s="25">
        <v>209028</v>
      </c>
      <c r="F313" s="90">
        <v>160201.03</v>
      </c>
      <c r="G313" s="126">
        <f t="shared" si="4"/>
        <v>0.7664094284019366</v>
      </c>
    </row>
    <row r="314" spans="1:7" ht="12.75">
      <c r="A314" s="6"/>
      <c r="B314" s="6"/>
      <c r="C314" s="30">
        <v>4520</v>
      </c>
      <c r="D314" s="15" t="s">
        <v>110</v>
      </c>
      <c r="E314" s="22">
        <v>11700</v>
      </c>
      <c r="F314" s="90">
        <v>2820.92</v>
      </c>
      <c r="G314" s="126">
        <f t="shared" si="4"/>
        <v>0.24110427350427352</v>
      </c>
    </row>
    <row r="315" spans="1:7" ht="12.75">
      <c r="A315" s="6"/>
      <c r="B315" s="6"/>
      <c r="C315" s="30">
        <v>4740</v>
      </c>
      <c r="D315" s="15" t="s">
        <v>397</v>
      </c>
      <c r="E315" s="24">
        <v>2100</v>
      </c>
      <c r="F315" s="90">
        <v>993.39</v>
      </c>
      <c r="G315" s="126">
        <f t="shared" si="4"/>
        <v>0.47304285714285715</v>
      </c>
    </row>
    <row r="316" spans="1:7" ht="12.75">
      <c r="A316" s="6"/>
      <c r="B316" s="6"/>
      <c r="C316" s="6"/>
      <c r="D316" s="15" t="s">
        <v>398</v>
      </c>
      <c r="E316" s="7"/>
      <c r="F316" s="90"/>
      <c r="G316" s="126"/>
    </row>
    <row r="317" spans="1:7" ht="12.75">
      <c r="A317" s="6"/>
      <c r="B317" s="6"/>
      <c r="C317" s="30">
        <v>4750</v>
      </c>
      <c r="D317" s="15" t="s">
        <v>399</v>
      </c>
      <c r="E317" s="24">
        <v>1592</v>
      </c>
      <c r="F317" s="90">
        <v>1434.09</v>
      </c>
      <c r="G317" s="126">
        <f t="shared" si="4"/>
        <v>0.9008103015075376</v>
      </c>
    </row>
    <row r="318" spans="1:7" ht="12.75">
      <c r="A318" s="6"/>
      <c r="B318" s="6"/>
      <c r="C318" s="6"/>
      <c r="D318" s="15" t="s">
        <v>103</v>
      </c>
      <c r="E318" s="22">
        <f>SUM(E319)</f>
        <v>35000</v>
      </c>
      <c r="F318" s="90">
        <f>SUM(F319)</f>
        <v>34796.17</v>
      </c>
      <c r="G318" s="126">
        <f t="shared" si="4"/>
        <v>0.9941762857142856</v>
      </c>
    </row>
    <row r="319" spans="1:7" ht="12.75">
      <c r="A319" s="6"/>
      <c r="B319" s="6"/>
      <c r="C319" s="30">
        <v>6050</v>
      </c>
      <c r="D319" s="15" t="s">
        <v>104</v>
      </c>
      <c r="E319" s="22">
        <v>35000</v>
      </c>
      <c r="F319" s="90">
        <v>34796.17</v>
      </c>
      <c r="G319" s="126">
        <f t="shared" si="4"/>
        <v>0.9941762857142856</v>
      </c>
    </row>
    <row r="320" spans="1:7" ht="12.75">
      <c r="A320" s="6"/>
      <c r="B320" s="6"/>
      <c r="C320" s="6"/>
      <c r="D320" s="15" t="s">
        <v>199</v>
      </c>
      <c r="E320" s="7"/>
      <c r="F320" s="90"/>
      <c r="G320" s="126"/>
    </row>
    <row r="321" spans="1:7" ht="12.75">
      <c r="A321" s="6"/>
      <c r="B321" s="6"/>
      <c r="C321" s="6"/>
      <c r="D321" s="15" t="s">
        <v>323</v>
      </c>
      <c r="E321" s="22">
        <v>30000</v>
      </c>
      <c r="F321" s="90">
        <v>29954.6</v>
      </c>
      <c r="G321" s="126">
        <f t="shared" si="4"/>
        <v>0.9984866666666666</v>
      </c>
    </row>
    <row r="322" spans="1:7" ht="12.75">
      <c r="A322" s="6"/>
      <c r="B322" s="6"/>
      <c r="C322" s="6"/>
      <c r="D322" s="15" t="s">
        <v>430</v>
      </c>
      <c r="E322" s="24">
        <v>5000</v>
      </c>
      <c r="F322" s="90">
        <v>4841.57</v>
      </c>
      <c r="G322" s="126">
        <f t="shared" si="4"/>
        <v>0.9683139999999999</v>
      </c>
    </row>
    <row r="323" spans="1:7" ht="12.75">
      <c r="A323" s="6"/>
      <c r="B323" s="19">
        <v>80103</v>
      </c>
      <c r="C323" s="6"/>
      <c r="D323" s="15" t="s">
        <v>411</v>
      </c>
      <c r="E323" s="25">
        <v>223690</v>
      </c>
      <c r="F323" s="90">
        <f>SUM(F324)</f>
        <v>115475.99000000002</v>
      </c>
      <c r="G323" s="126">
        <f aca="true" t="shared" si="5" ref="G323:G386">F323/E323</f>
        <v>0.5162322410478789</v>
      </c>
    </row>
    <row r="324" spans="1:7" ht="12.75">
      <c r="A324" s="6"/>
      <c r="B324" s="6"/>
      <c r="C324" s="6"/>
      <c r="D324" s="15" t="s">
        <v>95</v>
      </c>
      <c r="E324" s="25">
        <v>223690</v>
      </c>
      <c r="F324" s="90">
        <f>SUM(F325:F340)</f>
        <v>115475.99000000002</v>
      </c>
      <c r="G324" s="126">
        <f t="shared" si="5"/>
        <v>0.5162322410478789</v>
      </c>
    </row>
    <row r="325" spans="1:7" ht="12.75">
      <c r="A325" s="6"/>
      <c r="B325" s="6"/>
      <c r="C325" s="30">
        <v>3020</v>
      </c>
      <c r="D325" s="15" t="s">
        <v>314</v>
      </c>
      <c r="E325" s="24">
        <v>1730</v>
      </c>
      <c r="F325" s="90">
        <v>861.01</v>
      </c>
      <c r="G325" s="126">
        <f t="shared" si="5"/>
        <v>0.4976936416184971</v>
      </c>
    </row>
    <row r="326" spans="1:7" ht="12.75">
      <c r="A326" s="6"/>
      <c r="B326" s="6"/>
      <c r="C326" s="30">
        <v>4010</v>
      </c>
      <c r="D326" s="15" t="s">
        <v>116</v>
      </c>
      <c r="E326" s="25">
        <v>124200</v>
      </c>
      <c r="F326" s="90">
        <v>62023.85</v>
      </c>
      <c r="G326" s="126">
        <f t="shared" si="5"/>
        <v>0.4993868760064412</v>
      </c>
    </row>
    <row r="327" spans="1:7" ht="12.75">
      <c r="A327" s="6"/>
      <c r="B327" s="6"/>
      <c r="C327" s="30">
        <v>4040</v>
      </c>
      <c r="D327" s="15" t="s">
        <v>121</v>
      </c>
      <c r="E327" s="24">
        <v>7800</v>
      </c>
      <c r="F327" s="90">
        <v>7739.22</v>
      </c>
      <c r="G327" s="126">
        <f t="shared" si="5"/>
        <v>0.9922076923076923</v>
      </c>
    </row>
    <row r="328" spans="1:7" ht="12.75">
      <c r="A328" s="6"/>
      <c r="B328" s="6"/>
      <c r="C328" s="30">
        <v>4110</v>
      </c>
      <c r="D328" s="15" t="s">
        <v>117</v>
      </c>
      <c r="E328" s="22">
        <v>28100</v>
      </c>
      <c r="F328" s="90">
        <v>14046.62</v>
      </c>
      <c r="G328" s="126">
        <f t="shared" si="5"/>
        <v>0.49987971530249115</v>
      </c>
    </row>
    <row r="329" spans="1:7" ht="12.75">
      <c r="A329" s="6"/>
      <c r="B329" s="6"/>
      <c r="C329" s="30">
        <v>4120</v>
      </c>
      <c r="D329" s="15" t="s">
        <v>118</v>
      </c>
      <c r="E329" s="24">
        <v>3600</v>
      </c>
      <c r="F329" s="90">
        <v>1792.28</v>
      </c>
      <c r="G329" s="126">
        <f t="shared" si="5"/>
        <v>0.49785555555555555</v>
      </c>
    </row>
    <row r="330" spans="1:7" ht="12.75">
      <c r="A330" s="6"/>
      <c r="B330" s="6"/>
      <c r="C330" s="30">
        <v>4210</v>
      </c>
      <c r="D330" s="15" t="s">
        <v>100</v>
      </c>
      <c r="E330" s="22">
        <v>19500</v>
      </c>
      <c r="F330" s="90">
        <v>9735.97</v>
      </c>
      <c r="G330" s="126">
        <f t="shared" si="5"/>
        <v>0.4992805128205128</v>
      </c>
    </row>
    <row r="331" spans="1:7" ht="12.75">
      <c r="A331" s="6"/>
      <c r="B331" s="6"/>
      <c r="C331" s="30">
        <v>4220</v>
      </c>
      <c r="D331" s="15" t="s">
        <v>136</v>
      </c>
      <c r="E331" s="22">
        <v>14000</v>
      </c>
      <c r="F331" s="90">
        <v>6919.18</v>
      </c>
      <c r="G331" s="126">
        <f t="shared" si="5"/>
        <v>0.49422714285714286</v>
      </c>
    </row>
    <row r="332" spans="1:7" ht="12.75">
      <c r="A332" s="6"/>
      <c r="B332" s="6"/>
      <c r="C332" s="30">
        <v>4240</v>
      </c>
      <c r="D332" s="15" t="s">
        <v>137</v>
      </c>
      <c r="E332" s="16">
        <v>940</v>
      </c>
      <c r="F332" s="90">
        <v>469.85</v>
      </c>
      <c r="G332" s="126">
        <f t="shared" si="5"/>
        <v>0.49984042553191493</v>
      </c>
    </row>
    <row r="333" spans="1:7" ht="12.75">
      <c r="A333" s="6"/>
      <c r="B333" s="6"/>
      <c r="C333" s="30">
        <v>4260</v>
      </c>
      <c r="D333" s="15" t="s">
        <v>107</v>
      </c>
      <c r="E333" s="24">
        <v>5800</v>
      </c>
      <c r="F333" s="90">
        <v>2900.03</v>
      </c>
      <c r="G333" s="126">
        <f t="shared" si="5"/>
        <v>0.5000051724137932</v>
      </c>
    </row>
    <row r="334" spans="1:7" ht="12.75">
      <c r="A334" s="6"/>
      <c r="B334" s="6"/>
      <c r="C334" s="30">
        <v>4280</v>
      </c>
      <c r="D334" s="15" t="s">
        <v>124</v>
      </c>
      <c r="E334" s="16">
        <v>480</v>
      </c>
      <c r="F334" s="90">
        <v>240.24</v>
      </c>
      <c r="G334" s="126">
        <f t="shared" si="5"/>
        <v>0.5005000000000001</v>
      </c>
    </row>
    <row r="335" spans="1:7" ht="12.75">
      <c r="A335" s="6"/>
      <c r="B335" s="6"/>
      <c r="C335" s="30">
        <v>4300</v>
      </c>
      <c r="D335" s="15" t="s">
        <v>97</v>
      </c>
      <c r="E335" s="24">
        <v>2850</v>
      </c>
      <c r="F335" s="90">
        <v>1416.7</v>
      </c>
      <c r="G335" s="126">
        <f t="shared" si="5"/>
        <v>0.49708771929824563</v>
      </c>
    </row>
    <row r="336" spans="1:7" ht="12.75">
      <c r="A336" s="6"/>
      <c r="B336" s="6"/>
      <c r="C336" s="30">
        <v>4350</v>
      </c>
      <c r="D336" s="15" t="s">
        <v>282</v>
      </c>
      <c r="E336" s="16">
        <v>150</v>
      </c>
      <c r="F336" s="90">
        <v>73.63</v>
      </c>
      <c r="G336" s="126">
        <f t="shared" si="5"/>
        <v>0.4908666666666666</v>
      </c>
    </row>
    <row r="337" spans="1:7" ht="12.75">
      <c r="A337" s="6"/>
      <c r="B337" s="6"/>
      <c r="C337" s="30">
        <v>4370</v>
      </c>
      <c r="D337" s="15" t="s">
        <v>281</v>
      </c>
      <c r="E337" s="16">
        <v>570</v>
      </c>
      <c r="F337" s="90">
        <v>282.46</v>
      </c>
      <c r="G337" s="126">
        <f t="shared" si="5"/>
        <v>0.4955438596491228</v>
      </c>
    </row>
    <row r="338" spans="1:7" ht="12.75">
      <c r="A338" s="6"/>
      <c r="B338" s="6"/>
      <c r="C338" s="30">
        <v>4410</v>
      </c>
      <c r="D338" s="15" t="s">
        <v>108</v>
      </c>
      <c r="E338" s="16">
        <v>170</v>
      </c>
      <c r="F338" s="90">
        <v>82.56</v>
      </c>
      <c r="G338" s="126">
        <f t="shared" si="5"/>
        <v>0.48564705882352943</v>
      </c>
    </row>
    <row r="339" spans="1:7" ht="12.75">
      <c r="A339" s="6"/>
      <c r="B339" s="6"/>
      <c r="C339" s="30">
        <v>4430</v>
      </c>
      <c r="D339" s="15" t="s">
        <v>109</v>
      </c>
      <c r="E339" s="16">
        <v>100</v>
      </c>
      <c r="F339" s="90">
        <v>47.42</v>
      </c>
      <c r="G339" s="126">
        <f t="shared" si="5"/>
        <v>0.4742</v>
      </c>
    </row>
    <row r="340" spans="1:7" ht="12.75">
      <c r="A340" s="6"/>
      <c r="B340" s="6"/>
      <c r="C340" s="30">
        <v>4440</v>
      </c>
      <c r="D340" s="15" t="s">
        <v>127</v>
      </c>
      <c r="E340" s="22">
        <v>13700</v>
      </c>
      <c r="F340" s="90">
        <v>6844.97</v>
      </c>
      <c r="G340" s="126">
        <f t="shared" si="5"/>
        <v>0.4996328467153285</v>
      </c>
    </row>
    <row r="341" spans="1:7" ht="12.75">
      <c r="A341" s="6"/>
      <c r="B341" s="19">
        <v>80104</v>
      </c>
      <c r="C341" s="6"/>
      <c r="D341" s="15" t="s">
        <v>235</v>
      </c>
      <c r="E341" s="20">
        <f>SUM(E342,E362)</f>
        <v>2400476</v>
      </c>
      <c r="F341" s="90">
        <f>SUM(F342,F362)</f>
        <v>1182818.8999999997</v>
      </c>
      <c r="G341" s="126">
        <f t="shared" si="5"/>
        <v>0.4927434808762927</v>
      </c>
    </row>
    <row r="342" spans="1:7" ht="12.75">
      <c r="A342" s="6"/>
      <c r="B342" s="6"/>
      <c r="C342" s="6"/>
      <c r="D342" s="15" t="s">
        <v>95</v>
      </c>
      <c r="E342" s="20">
        <f>SUM(E343:E361)</f>
        <v>2318256</v>
      </c>
      <c r="F342" s="90">
        <f>SUM(F343:F361)</f>
        <v>1180238.9099999997</v>
      </c>
      <c r="G342" s="126">
        <f t="shared" si="5"/>
        <v>0.5091063756548024</v>
      </c>
    </row>
    <row r="343" spans="1:7" ht="12.75">
      <c r="A343" s="6"/>
      <c r="B343" s="6"/>
      <c r="C343" s="30">
        <v>3020</v>
      </c>
      <c r="D343" s="15" t="s">
        <v>314</v>
      </c>
      <c r="E343" s="22">
        <v>57030</v>
      </c>
      <c r="F343" s="90">
        <v>32086.99</v>
      </c>
      <c r="G343" s="126">
        <f t="shared" si="5"/>
        <v>0.5626335262142732</v>
      </c>
    </row>
    <row r="344" spans="1:7" ht="12.75">
      <c r="A344" s="6"/>
      <c r="B344" s="6"/>
      <c r="C344" s="30">
        <v>4010</v>
      </c>
      <c r="D344" s="15" t="s">
        <v>116</v>
      </c>
      <c r="E344" s="20">
        <v>1384890</v>
      </c>
      <c r="F344" s="90">
        <v>682074.78</v>
      </c>
      <c r="G344" s="126">
        <f t="shared" si="5"/>
        <v>0.4925118818101077</v>
      </c>
    </row>
    <row r="345" spans="1:7" ht="12.75">
      <c r="A345" s="6"/>
      <c r="B345" s="6"/>
      <c r="C345" s="30">
        <v>4040</v>
      </c>
      <c r="D345" s="15" t="s">
        <v>121</v>
      </c>
      <c r="E345" s="25">
        <v>109860</v>
      </c>
      <c r="F345" s="90">
        <v>71211.68</v>
      </c>
      <c r="G345" s="126">
        <f t="shared" si="5"/>
        <v>0.6482038958674676</v>
      </c>
    </row>
    <row r="346" spans="1:7" ht="12.75">
      <c r="A346" s="6"/>
      <c r="B346" s="6"/>
      <c r="C346" s="30">
        <v>4110</v>
      </c>
      <c r="D346" s="15" t="s">
        <v>117</v>
      </c>
      <c r="E346" s="25">
        <v>257975</v>
      </c>
      <c r="F346" s="90">
        <v>130222.83</v>
      </c>
      <c r="G346" s="126">
        <f t="shared" si="5"/>
        <v>0.5047885647834093</v>
      </c>
    </row>
    <row r="347" spans="1:7" ht="12.75">
      <c r="A347" s="6"/>
      <c r="B347" s="6"/>
      <c r="C347" s="30">
        <v>4120</v>
      </c>
      <c r="D347" s="15" t="s">
        <v>118</v>
      </c>
      <c r="E347" s="22">
        <v>40206</v>
      </c>
      <c r="F347" s="90">
        <v>20396.11</v>
      </c>
      <c r="G347" s="126">
        <f t="shared" si="5"/>
        <v>0.5072902054419739</v>
      </c>
    </row>
    <row r="348" spans="1:7" ht="12.75">
      <c r="A348" s="6"/>
      <c r="B348" s="6"/>
      <c r="C348" s="30">
        <v>4170</v>
      </c>
      <c r="D348" s="15" t="s">
        <v>123</v>
      </c>
      <c r="E348" s="24">
        <v>2500</v>
      </c>
      <c r="F348" s="90">
        <v>1277.5</v>
      </c>
      <c r="G348" s="126">
        <f t="shared" si="5"/>
        <v>0.511</v>
      </c>
    </row>
    <row r="349" spans="1:7" ht="12.75">
      <c r="A349" s="6"/>
      <c r="B349" s="6"/>
      <c r="C349" s="30">
        <v>4210</v>
      </c>
      <c r="D349" s="15" t="s">
        <v>100</v>
      </c>
      <c r="E349" s="25">
        <v>132587</v>
      </c>
      <c r="F349" s="90">
        <v>43417.18</v>
      </c>
      <c r="G349" s="126">
        <f t="shared" si="5"/>
        <v>0.32746181752358827</v>
      </c>
    </row>
    <row r="350" spans="1:7" ht="12.75">
      <c r="A350" s="6"/>
      <c r="B350" s="6"/>
      <c r="C350" s="30">
        <v>4220</v>
      </c>
      <c r="D350" s="15" t="s">
        <v>136</v>
      </c>
      <c r="E350" s="25">
        <v>122280</v>
      </c>
      <c r="F350" s="90">
        <v>68175.06</v>
      </c>
      <c r="G350" s="126">
        <f t="shared" si="5"/>
        <v>0.5575323846908734</v>
      </c>
    </row>
    <row r="351" spans="1:7" ht="12.75">
      <c r="A351" s="6"/>
      <c r="B351" s="6"/>
      <c r="C351" s="30">
        <v>4240</v>
      </c>
      <c r="D351" s="15" t="s">
        <v>137</v>
      </c>
      <c r="E351" s="24">
        <v>4363</v>
      </c>
      <c r="F351" s="90">
        <v>3161.22</v>
      </c>
      <c r="G351" s="126">
        <f t="shared" si="5"/>
        <v>0.7245519138207654</v>
      </c>
    </row>
    <row r="352" spans="1:7" ht="12.75">
      <c r="A352" s="6"/>
      <c r="B352" s="6"/>
      <c r="C352" s="30">
        <v>4260</v>
      </c>
      <c r="D352" s="15" t="s">
        <v>107</v>
      </c>
      <c r="E352" s="22">
        <v>37060</v>
      </c>
      <c r="F352" s="90">
        <v>19108.68</v>
      </c>
      <c r="G352" s="126">
        <f t="shared" si="5"/>
        <v>0.5156146788990825</v>
      </c>
    </row>
    <row r="353" spans="1:7" ht="12.75">
      <c r="A353" s="6"/>
      <c r="B353" s="6"/>
      <c r="C353" s="30">
        <v>4270</v>
      </c>
      <c r="D353" s="15" t="s">
        <v>105</v>
      </c>
      <c r="E353" s="24">
        <v>6738</v>
      </c>
      <c r="F353" s="90">
        <v>4588</v>
      </c>
      <c r="G353" s="126">
        <f t="shared" si="5"/>
        <v>0.6809142178688038</v>
      </c>
    </row>
    <row r="354" spans="1:7" ht="12.75">
      <c r="A354" s="6"/>
      <c r="B354" s="6"/>
      <c r="C354" s="30">
        <v>4280</v>
      </c>
      <c r="D354" s="15" t="s">
        <v>124</v>
      </c>
      <c r="E354" s="24">
        <v>8420</v>
      </c>
      <c r="F354" s="90">
        <v>3125</v>
      </c>
      <c r="G354" s="126">
        <f t="shared" si="5"/>
        <v>0.37114014251781474</v>
      </c>
    </row>
    <row r="355" spans="1:7" ht="12.75">
      <c r="A355" s="6"/>
      <c r="B355" s="6"/>
      <c r="C355" s="30">
        <v>4300</v>
      </c>
      <c r="D355" s="15" t="s">
        <v>97</v>
      </c>
      <c r="E355" s="22">
        <v>27590</v>
      </c>
      <c r="F355" s="90">
        <v>10281.88</v>
      </c>
      <c r="G355" s="126">
        <f t="shared" si="5"/>
        <v>0.3726669083001087</v>
      </c>
    </row>
    <row r="356" spans="1:7" ht="12.75">
      <c r="A356" s="6"/>
      <c r="B356" s="6"/>
      <c r="C356" s="30">
        <v>4350</v>
      </c>
      <c r="D356" s="15" t="s">
        <v>282</v>
      </c>
      <c r="E356" s="16">
        <v>400</v>
      </c>
      <c r="F356" s="90">
        <v>300</v>
      </c>
      <c r="G356" s="126">
        <f t="shared" si="5"/>
        <v>0.75</v>
      </c>
    </row>
    <row r="357" spans="1:7" ht="12.75">
      <c r="A357" s="6"/>
      <c r="B357" s="6"/>
      <c r="C357" s="30">
        <v>4370</v>
      </c>
      <c r="D357" s="15" t="s">
        <v>281</v>
      </c>
      <c r="E357" s="24">
        <v>7270</v>
      </c>
      <c r="F357" s="90">
        <v>3095.97</v>
      </c>
      <c r="G357" s="126">
        <f t="shared" si="5"/>
        <v>0.4258555708390646</v>
      </c>
    </row>
    <row r="358" spans="1:7" ht="12.75">
      <c r="A358" s="6"/>
      <c r="B358" s="6"/>
      <c r="C358" s="30">
        <v>4410</v>
      </c>
      <c r="D358" s="15" t="s">
        <v>108</v>
      </c>
      <c r="E358" s="24">
        <v>4207</v>
      </c>
      <c r="F358" s="90">
        <v>2139.03</v>
      </c>
      <c r="G358" s="126">
        <f t="shared" si="5"/>
        <v>0.5084454480627526</v>
      </c>
    </row>
    <row r="359" spans="1:7" ht="12.75">
      <c r="A359" s="6"/>
      <c r="B359" s="6"/>
      <c r="C359" s="30">
        <v>4430</v>
      </c>
      <c r="D359" s="15" t="s">
        <v>109</v>
      </c>
      <c r="E359" s="24">
        <v>3170</v>
      </c>
      <c r="F359" s="90">
        <v>2469</v>
      </c>
      <c r="G359" s="126">
        <f t="shared" si="5"/>
        <v>0.7788643533123029</v>
      </c>
    </row>
    <row r="360" spans="1:7" ht="12.75">
      <c r="A360" s="6"/>
      <c r="B360" s="6"/>
      <c r="C360" s="30">
        <v>4440</v>
      </c>
      <c r="D360" s="15" t="s">
        <v>127</v>
      </c>
      <c r="E360" s="25">
        <v>110810</v>
      </c>
      <c r="F360" s="90">
        <v>83108</v>
      </c>
      <c r="G360" s="126">
        <f t="shared" si="5"/>
        <v>0.7500045122281382</v>
      </c>
    </row>
    <row r="361" spans="1:7" ht="12.75">
      <c r="A361" s="6"/>
      <c r="B361" s="6"/>
      <c r="C361" s="30">
        <v>4520</v>
      </c>
      <c r="D361" s="15" t="s">
        <v>110</v>
      </c>
      <c r="E361" s="16">
        <v>900</v>
      </c>
      <c r="F361" s="90">
        <v>0</v>
      </c>
      <c r="G361" s="126">
        <f t="shared" si="5"/>
        <v>0</v>
      </c>
    </row>
    <row r="362" spans="1:7" ht="12.75">
      <c r="A362" s="6"/>
      <c r="B362" s="6"/>
      <c r="C362" s="6"/>
      <c r="D362" s="15" t="s">
        <v>103</v>
      </c>
      <c r="E362" s="22">
        <f>SUM(E363,E367)</f>
        <v>82220</v>
      </c>
      <c r="F362" s="90">
        <f>SUM(F363,F367)</f>
        <v>2579.99</v>
      </c>
      <c r="G362" s="126">
        <f t="shared" si="5"/>
        <v>0.031379104840671364</v>
      </c>
    </row>
    <row r="363" spans="1:7" ht="12.75">
      <c r="A363" s="6"/>
      <c r="B363" s="6"/>
      <c r="C363" s="30">
        <v>6050</v>
      </c>
      <c r="D363" s="15" t="s">
        <v>104</v>
      </c>
      <c r="E363" s="22">
        <v>80000</v>
      </c>
      <c r="F363" s="90">
        <v>380</v>
      </c>
      <c r="G363" s="126">
        <f t="shared" si="5"/>
        <v>0.00475</v>
      </c>
    </row>
    <row r="364" spans="1:7" ht="12.75">
      <c r="A364" s="6"/>
      <c r="B364" s="6"/>
      <c r="C364" s="6"/>
      <c r="D364" s="15" t="s">
        <v>199</v>
      </c>
      <c r="E364" s="7"/>
      <c r="F364" s="90"/>
      <c r="G364" s="126"/>
    </row>
    <row r="365" spans="1:7" ht="12.75">
      <c r="A365" s="6"/>
      <c r="B365" s="6"/>
      <c r="C365" s="6"/>
      <c r="D365" s="15" t="s">
        <v>216</v>
      </c>
      <c r="E365" s="22">
        <v>20000</v>
      </c>
      <c r="F365" s="90">
        <v>0</v>
      </c>
      <c r="G365" s="126">
        <f t="shared" si="5"/>
        <v>0</v>
      </c>
    </row>
    <row r="366" spans="1:7" ht="12.75">
      <c r="A366" s="6"/>
      <c r="B366" s="6"/>
      <c r="C366" s="6"/>
      <c r="D366" s="15" t="s">
        <v>215</v>
      </c>
      <c r="E366" s="22">
        <v>60000</v>
      </c>
      <c r="F366" s="90">
        <v>380</v>
      </c>
      <c r="G366" s="126">
        <f t="shared" si="5"/>
        <v>0.006333333333333333</v>
      </c>
    </row>
    <row r="367" spans="1:7" ht="12.75">
      <c r="A367" s="6"/>
      <c r="B367" s="6"/>
      <c r="C367" s="30">
        <v>6060</v>
      </c>
      <c r="D367" s="15" t="s">
        <v>128</v>
      </c>
      <c r="E367" s="24">
        <v>2220</v>
      </c>
      <c r="F367" s="90">
        <v>2199.99</v>
      </c>
      <c r="G367" s="126">
        <f t="shared" si="5"/>
        <v>0.9909864864864864</v>
      </c>
    </row>
    <row r="368" spans="1:7" ht="12.75">
      <c r="A368" s="6"/>
      <c r="B368" s="6"/>
      <c r="C368" s="6"/>
      <c r="D368" s="15" t="s">
        <v>199</v>
      </c>
      <c r="E368" s="7"/>
      <c r="F368" s="90"/>
      <c r="G368" s="126"/>
    </row>
    <row r="369" spans="1:7" ht="12.75">
      <c r="A369" s="6"/>
      <c r="B369" s="6"/>
      <c r="C369" s="6"/>
      <c r="D369" s="15" t="s">
        <v>431</v>
      </c>
      <c r="E369" s="24">
        <v>2220</v>
      </c>
      <c r="F369" s="90">
        <v>2199.99</v>
      </c>
      <c r="G369" s="126">
        <f t="shared" si="5"/>
        <v>0.9909864864864864</v>
      </c>
    </row>
    <row r="370" spans="1:7" ht="12.75">
      <c r="A370" s="6"/>
      <c r="B370" s="19">
        <v>80110</v>
      </c>
      <c r="C370" s="6"/>
      <c r="D370" s="15" t="s">
        <v>62</v>
      </c>
      <c r="E370" s="20">
        <v>3289716</v>
      </c>
      <c r="F370" s="90">
        <f>SUM(F371)</f>
        <v>1657300.8700000003</v>
      </c>
      <c r="G370" s="126">
        <f t="shared" si="5"/>
        <v>0.5037823538566856</v>
      </c>
    </row>
    <row r="371" spans="1:7" ht="12.75">
      <c r="A371" s="6"/>
      <c r="B371" s="6"/>
      <c r="C371" s="6"/>
      <c r="D371" s="15" t="s">
        <v>95</v>
      </c>
      <c r="E371" s="20">
        <f>SUM(E372:E393)</f>
        <v>3289716</v>
      </c>
      <c r="F371" s="20">
        <f>SUM(F372:F393)</f>
        <v>1657300.8700000003</v>
      </c>
      <c r="G371" s="126">
        <f t="shared" si="5"/>
        <v>0.5037823538566856</v>
      </c>
    </row>
    <row r="372" spans="1:7" ht="12.75">
      <c r="A372" s="6"/>
      <c r="B372" s="6"/>
      <c r="C372" s="30">
        <v>2540</v>
      </c>
      <c r="D372" s="15" t="s">
        <v>138</v>
      </c>
      <c r="E372" s="25">
        <v>555785</v>
      </c>
      <c r="F372" s="90">
        <v>277889.22</v>
      </c>
      <c r="G372" s="126">
        <f t="shared" si="5"/>
        <v>0.4999940984373453</v>
      </c>
    </row>
    <row r="373" spans="1:7" ht="12.75">
      <c r="A373" s="6"/>
      <c r="B373" s="6"/>
      <c r="C373" s="30">
        <v>3020</v>
      </c>
      <c r="D373" s="15" t="s">
        <v>314</v>
      </c>
      <c r="E373" s="24">
        <v>9000</v>
      </c>
      <c r="F373" s="90">
        <v>6412.74</v>
      </c>
      <c r="G373" s="126">
        <f t="shared" si="5"/>
        <v>0.7125266666666666</v>
      </c>
    </row>
    <row r="374" spans="1:7" ht="12.75">
      <c r="A374" s="6"/>
      <c r="B374" s="6"/>
      <c r="C374" s="30">
        <v>4010</v>
      </c>
      <c r="D374" s="15" t="s">
        <v>116</v>
      </c>
      <c r="E374" s="20">
        <v>1759900</v>
      </c>
      <c r="F374" s="90">
        <v>852724.43</v>
      </c>
      <c r="G374" s="126">
        <f t="shared" si="5"/>
        <v>0.48453004716177056</v>
      </c>
    </row>
    <row r="375" spans="1:7" ht="12.75">
      <c r="A375" s="6"/>
      <c r="B375" s="6"/>
      <c r="C375" s="30">
        <v>4040</v>
      </c>
      <c r="D375" s="15" t="s">
        <v>121</v>
      </c>
      <c r="E375" s="25">
        <v>142100</v>
      </c>
      <c r="F375" s="90">
        <v>113426.13</v>
      </c>
      <c r="G375" s="126">
        <f t="shared" si="5"/>
        <v>0.7982134412385644</v>
      </c>
    </row>
    <row r="376" spans="1:7" ht="12.75">
      <c r="A376" s="6"/>
      <c r="B376" s="6"/>
      <c r="C376" s="30">
        <v>4110</v>
      </c>
      <c r="D376" s="15" t="s">
        <v>117</v>
      </c>
      <c r="E376" s="25">
        <v>328202</v>
      </c>
      <c r="F376" s="90">
        <v>158745.56</v>
      </c>
      <c r="G376" s="126">
        <f t="shared" si="5"/>
        <v>0.4836824882237159</v>
      </c>
    </row>
    <row r="377" spans="1:7" ht="12.75">
      <c r="A377" s="6"/>
      <c r="B377" s="6"/>
      <c r="C377" s="30">
        <v>4120</v>
      </c>
      <c r="D377" s="15" t="s">
        <v>118</v>
      </c>
      <c r="E377" s="22">
        <v>51111</v>
      </c>
      <c r="F377" s="90">
        <v>23142.68</v>
      </c>
      <c r="G377" s="126">
        <f t="shared" si="5"/>
        <v>0.45279254954902076</v>
      </c>
    </row>
    <row r="378" spans="1:7" ht="12.75">
      <c r="A378" s="6"/>
      <c r="B378" s="6"/>
      <c r="C378" s="30">
        <v>4170</v>
      </c>
      <c r="D378" s="15" t="s">
        <v>123</v>
      </c>
      <c r="E378" s="22">
        <v>19700</v>
      </c>
      <c r="F378" s="90">
        <v>9457.37</v>
      </c>
      <c r="G378" s="126">
        <f t="shared" si="5"/>
        <v>0.4800695431472082</v>
      </c>
    </row>
    <row r="379" spans="1:7" ht="12.75">
      <c r="A379" s="6"/>
      <c r="B379" s="6"/>
      <c r="C379" s="30">
        <v>4210</v>
      </c>
      <c r="D379" s="15" t="s">
        <v>100</v>
      </c>
      <c r="E379" s="25">
        <v>173334</v>
      </c>
      <c r="F379" s="90">
        <v>57376.1</v>
      </c>
      <c r="G379" s="126">
        <f t="shared" si="5"/>
        <v>0.3310146884050446</v>
      </c>
    </row>
    <row r="380" spans="1:7" ht="12.75">
      <c r="A380" s="6"/>
      <c r="B380" s="6"/>
      <c r="C380" s="30">
        <v>4220</v>
      </c>
      <c r="D380" s="15" t="s">
        <v>136</v>
      </c>
      <c r="E380" s="22">
        <v>21500</v>
      </c>
      <c r="F380" s="90">
        <v>15732.84</v>
      </c>
      <c r="G380" s="126">
        <f t="shared" si="5"/>
        <v>0.73176</v>
      </c>
    </row>
    <row r="381" spans="1:7" ht="12.75">
      <c r="A381" s="6"/>
      <c r="B381" s="6"/>
      <c r="C381" s="30">
        <v>4240</v>
      </c>
      <c r="D381" s="15" t="s">
        <v>137</v>
      </c>
      <c r="E381" s="24">
        <v>5700</v>
      </c>
      <c r="F381" s="90">
        <v>900</v>
      </c>
      <c r="G381" s="126">
        <f t="shared" si="5"/>
        <v>0.15789473684210525</v>
      </c>
    </row>
    <row r="382" spans="1:7" ht="12.75">
      <c r="A382" s="6"/>
      <c r="B382" s="6"/>
      <c r="C382" s="30">
        <v>4260</v>
      </c>
      <c r="D382" s="15" t="s">
        <v>107</v>
      </c>
      <c r="E382" s="22">
        <v>39260</v>
      </c>
      <c r="F382" s="90">
        <v>14692.98</v>
      </c>
      <c r="G382" s="126">
        <f t="shared" si="5"/>
        <v>0.37424808965868567</v>
      </c>
    </row>
    <row r="383" spans="1:7" ht="12.75">
      <c r="A383" s="6"/>
      <c r="B383" s="6"/>
      <c r="C383" s="30">
        <v>4270</v>
      </c>
      <c r="D383" s="15" t="s">
        <v>105</v>
      </c>
      <c r="E383" s="24">
        <v>4130</v>
      </c>
      <c r="F383" s="90">
        <v>2440</v>
      </c>
      <c r="G383" s="126">
        <f t="shared" si="5"/>
        <v>0.5907990314769975</v>
      </c>
    </row>
    <row r="384" spans="1:7" ht="12.75">
      <c r="A384" s="6"/>
      <c r="B384" s="6"/>
      <c r="C384" s="30">
        <v>4280</v>
      </c>
      <c r="D384" s="15" t="s">
        <v>124</v>
      </c>
      <c r="E384" s="24">
        <v>6800</v>
      </c>
      <c r="F384" s="90">
        <v>1470</v>
      </c>
      <c r="G384" s="126">
        <f t="shared" si="5"/>
        <v>0.2161764705882353</v>
      </c>
    </row>
    <row r="385" spans="1:7" ht="12.75">
      <c r="A385" s="6"/>
      <c r="B385" s="6"/>
      <c r="C385" s="30">
        <v>4300</v>
      </c>
      <c r="D385" s="15" t="s">
        <v>97</v>
      </c>
      <c r="E385" s="22">
        <v>29100</v>
      </c>
      <c r="F385" s="90">
        <v>15817.2</v>
      </c>
      <c r="G385" s="126">
        <f t="shared" si="5"/>
        <v>0.5435463917525774</v>
      </c>
    </row>
    <row r="386" spans="1:7" ht="12.75">
      <c r="A386" s="6"/>
      <c r="B386" s="6"/>
      <c r="C386" s="30">
        <v>4350</v>
      </c>
      <c r="D386" s="15" t="s">
        <v>282</v>
      </c>
      <c r="E386" s="24">
        <v>1080</v>
      </c>
      <c r="F386" s="90">
        <v>928.27</v>
      </c>
      <c r="G386" s="126">
        <f t="shared" si="5"/>
        <v>0.8595092592592593</v>
      </c>
    </row>
    <row r="387" spans="1:7" ht="12.75">
      <c r="A387" s="6"/>
      <c r="B387" s="6"/>
      <c r="C387" s="30">
        <v>4370</v>
      </c>
      <c r="D387" s="15" t="s">
        <v>281</v>
      </c>
      <c r="E387" s="24">
        <v>3000</v>
      </c>
      <c r="F387" s="90">
        <v>1067.81</v>
      </c>
      <c r="G387" s="126">
        <f aca="true" t="shared" si="6" ref="G387:G450">F387/E387</f>
        <v>0.3559366666666666</v>
      </c>
    </row>
    <row r="388" spans="1:7" ht="12.75">
      <c r="A388" s="6"/>
      <c r="B388" s="6"/>
      <c r="C388" s="30">
        <v>4410</v>
      </c>
      <c r="D388" s="15" t="s">
        <v>108</v>
      </c>
      <c r="E388" s="24">
        <v>4150</v>
      </c>
      <c r="F388" s="90">
        <v>3728.01</v>
      </c>
      <c r="G388" s="126">
        <f t="shared" si="6"/>
        <v>0.8983156626506025</v>
      </c>
    </row>
    <row r="389" spans="1:7" ht="12.75">
      <c r="A389" s="6"/>
      <c r="B389" s="6"/>
      <c r="C389" s="30">
        <v>4430</v>
      </c>
      <c r="D389" s="15" t="s">
        <v>109</v>
      </c>
      <c r="E389" s="24">
        <v>2000</v>
      </c>
      <c r="F389" s="90">
        <v>731</v>
      </c>
      <c r="G389" s="126">
        <f t="shared" si="6"/>
        <v>0.3655</v>
      </c>
    </row>
    <row r="390" spans="1:7" ht="12.75">
      <c r="A390" s="6"/>
      <c r="B390" s="6"/>
      <c r="C390" s="30">
        <v>4440</v>
      </c>
      <c r="D390" s="15" t="s">
        <v>127</v>
      </c>
      <c r="E390" s="25">
        <v>130358</v>
      </c>
      <c r="F390" s="90">
        <v>97769</v>
      </c>
      <c r="G390" s="126">
        <f t="shared" si="6"/>
        <v>0.7500038355912181</v>
      </c>
    </row>
    <row r="391" spans="1:7" ht="12.75">
      <c r="A391" s="6"/>
      <c r="B391" s="6"/>
      <c r="C391" s="30">
        <v>4740</v>
      </c>
      <c r="D391" s="15" t="s">
        <v>397</v>
      </c>
      <c r="E391" s="24">
        <v>1660</v>
      </c>
      <c r="F391" s="90">
        <v>1003.53</v>
      </c>
      <c r="G391" s="126">
        <f t="shared" si="6"/>
        <v>0.6045361445783133</v>
      </c>
    </row>
    <row r="392" spans="1:7" ht="12.75">
      <c r="A392" s="6"/>
      <c r="B392" s="6"/>
      <c r="C392" s="6"/>
      <c r="D392" s="15" t="s">
        <v>398</v>
      </c>
      <c r="E392" s="7"/>
      <c r="F392" s="90"/>
      <c r="G392" s="126"/>
    </row>
    <row r="393" spans="1:7" ht="12.75">
      <c r="A393" s="6"/>
      <c r="B393" s="6"/>
      <c r="C393" s="30">
        <v>4750</v>
      </c>
      <c r="D393" s="15" t="s">
        <v>399</v>
      </c>
      <c r="E393" s="24">
        <v>1846</v>
      </c>
      <c r="F393" s="90">
        <v>1846</v>
      </c>
      <c r="G393" s="126">
        <f t="shared" si="6"/>
        <v>1</v>
      </c>
    </row>
    <row r="394" spans="1:7" ht="12.75">
      <c r="A394" s="6"/>
      <c r="B394" s="19">
        <v>80113</v>
      </c>
      <c r="C394" s="6"/>
      <c r="D394" s="15" t="s">
        <v>139</v>
      </c>
      <c r="E394" s="25">
        <v>341429</v>
      </c>
      <c r="F394" s="90">
        <f>SUM(F395)</f>
        <v>152493.56</v>
      </c>
      <c r="G394" s="126">
        <f t="shared" si="6"/>
        <v>0.4466332971130162</v>
      </c>
    </row>
    <row r="395" spans="1:7" ht="12.75">
      <c r="A395" s="6"/>
      <c r="B395" s="6"/>
      <c r="C395" s="6"/>
      <c r="D395" s="15" t="s">
        <v>95</v>
      </c>
      <c r="E395" s="25">
        <v>341429</v>
      </c>
      <c r="F395" s="90">
        <f>SUM(F396:F397)</f>
        <v>152493.56</v>
      </c>
      <c r="G395" s="126">
        <f t="shared" si="6"/>
        <v>0.4466332971130162</v>
      </c>
    </row>
    <row r="396" spans="1:7" ht="12.75">
      <c r="A396" s="6"/>
      <c r="B396" s="6"/>
      <c r="C396" s="30">
        <v>4300</v>
      </c>
      <c r="D396" s="15" t="s">
        <v>97</v>
      </c>
      <c r="E396" s="25">
        <v>333429</v>
      </c>
      <c r="F396" s="90">
        <v>152493.56</v>
      </c>
      <c r="G396" s="126">
        <f t="shared" si="6"/>
        <v>0.45734942071625445</v>
      </c>
    </row>
    <row r="397" spans="1:7" ht="12.75">
      <c r="A397" s="6"/>
      <c r="B397" s="6"/>
      <c r="C397" s="30">
        <v>4430</v>
      </c>
      <c r="D397" s="15" t="s">
        <v>109</v>
      </c>
      <c r="E397" s="24">
        <v>8000</v>
      </c>
      <c r="F397" s="90">
        <v>0</v>
      </c>
      <c r="G397" s="126">
        <f t="shared" si="6"/>
        <v>0</v>
      </c>
    </row>
    <row r="398" spans="1:7" ht="12.75">
      <c r="A398" s="6"/>
      <c r="B398" s="19">
        <v>80146</v>
      </c>
      <c r="C398" s="6"/>
      <c r="D398" s="15" t="s">
        <v>140</v>
      </c>
      <c r="E398" s="22">
        <v>63209</v>
      </c>
      <c r="F398" s="90">
        <f>SUM(F399)</f>
        <v>17186.73</v>
      </c>
      <c r="G398" s="126">
        <f t="shared" si="6"/>
        <v>0.2719032099859197</v>
      </c>
    </row>
    <row r="399" spans="1:7" ht="12.75">
      <c r="A399" s="6"/>
      <c r="B399" s="6"/>
      <c r="C399" s="6"/>
      <c r="D399" s="15" t="s">
        <v>95</v>
      </c>
      <c r="E399" s="22">
        <v>63209</v>
      </c>
      <c r="F399" s="90">
        <f>SUM(F400:F403)</f>
        <v>17186.73</v>
      </c>
      <c r="G399" s="126">
        <f t="shared" si="6"/>
        <v>0.2719032099859197</v>
      </c>
    </row>
    <row r="400" spans="1:7" ht="12.75">
      <c r="A400" s="6"/>
      <c r="B400" s="6"/>
      <c r="C400" s="30">
        <v>4210</v>
      </c>
      <c r="D400" s="15" t="s">
        <v>100</v>
      </c>
      <c r="E400" s="22">
        <v>26081</v>
      </c>
      <c r="F400" s="90">
        <v>4446.5</v>
      </c>
      <c r="G400" s="126">
        <f t="shared" si="6"/>
        <v>0.1704880947816418</v>
      </c>
    </row>
    <row r="401" spans="1:7" ht="12.75">
      <c r="A401" s="6"/>
      <c r="B401" s="6"/>
      <c r="C401" s="30">
        <v>4300</v>
      </c>
      <c r="D401" s="15" t="s">
        <v>97</v>
      </c>
      <c r="E401" s="22">
        <v>22682</v>
      </c>
      <c r="F401" s="90">
        <v>8169.61</v>
      </c>
      <c r="G401" s="126">
        <f t="shared" si="6"/>
        <v>0.3601803191958381</v>
      </c>
    </row>
    <row r="402" spans="1:7" ht="12.75">
      <c r="A402" s="6"/>
      <c r="B402" s="6"/>
      <c r="C402" s="30">
        <v>4309</v>
      </c>
      <c r="D402" s="15" t="s">
        <v>97</v>
      </c>
      <c r="E402" s="24">
        <v>7005</v>
      </c>
      <c r="F402" s="90">
        <v>0</v>
      </c>
      <c r="G402" s="126">
        <f t="shared" si="6"/>
        <v>0</v>
      </c>
    </row>
    <row r="403" spans="1:7" ht="12.75">
      <c r="A403" s="6"/>
      <c r="B403" s="6"/>
      <c r="C403" s="30">
        <v>4410</v>
      </c>
      <c r="D403" s="15" t="s">
        <v>108</v>
      </c>
      <c r="E403" s="24">
        <v>7441</v>
      </c>
      <c r="F403" s="90">
        <v>4570.62</v>
      </c>
      <c r="G403" s="126">
        <f t="shared" si="6"/>
        <v>0.6142480849348205</v>
      </c>
    </row>
    <row r="404" spans="1:7" ht="12.75">
      <c r="A404" s="6"/>
      <c r="B404" s="19">
        <v>80195</v>
      </c>
      <c r="C404" s="6"/>
      <c r="D404" s="15" t="s">
        <v>39</v>
      </c>
      <c r="E404" s="25">
        <v>178718</v>
      </c>
      <c r="F404" s="90">
        <f>SUM(F405)</f>
        <v>86991.79000000001</v>
      </c>
      <c r="G404" s="126">
        <f t="shared" si="6"/>
        <v>0.48675449590975733</v>
      </c>
    </row>
    <row r="405" spans="1:7" ht="12.75">
      <c r="A405" s="6"/>
      <c r="B405" s="6"/>
      <c r="C405" s="6"/>
      <c r="D405" s="15" t="s">
        <v>95</v>
      </c>
      <c r="E405" s="25">
        <v>178718</v>
      </c>
      <c r="F405" s="90">
        <f>SUM(F406,F412,F415,F419:F420,F424)</f>
        <v>86991.79000000001</v>
      </c>
      <c r="G405" s="126">
        <f t="shared" si="6"/>
        <v>0.48675449590975733</v>
      </c>
    </row>
    <row r="406" spans="1:7" ht="12.75">
      <c r="A406" s="6"/>
      <c r="B406" s="6"/>
      <c r="C406" s="30">
        <v>2900</v>
      </c>
      <c r="D406" s="15" t="s">
        <v>324</v>
      </c>
      <c r="E406" s="22">
        <v>42086</v>
      </c>
      <c r="F406" s="90">
        <v>19846.77</v>
      </c>
      <c r="G406" s="126">
        <f t="shared" si="6"/>
        <v>0.4715765337641971</v>
      </c>
    </row>
    <row r="407" spans="1:7" ht="12.75">
      <c r="A407" s="6"/>
      <c r="B407" s="6"/>
      <c r="C407" s="6"/>
      <c r="D407" s="15" t="s">
        <v>325</v>
      </c>
      <c r="E407" s="7"/>
      <c r="F407" s="90"/>
      <c r="G407" s="126"/>
    </row>
    <row r="408" spans="1:7" ht="12.75">
      <c r="A408" s="6"/>
      <c r="B408" s="6"/>
      <c r="C408" s="6"/>
      <c r="D408" s="15" t="s">
        <v>326</v>
      </c>
      <c r="E408" s="7"/>
      <c r="F408" s="90"/>
      <c r="G408" s="126"/>
    </row>
    <row r="409" spans="1:7" ht="12.75">
      <c r="A409" s="6"/>
      <c r="B409" s="6"/>
      <c r="C409" s="6"/>
      <c r="D409" s="15" t="s">
        <v>199</v>
      </c>
      <c r="E409" s="7"/>
      <c r="F409" s="90"/>
      <c r="G409" s="126"/>
    </row>
    <row r="410" spans="1:7" ht="12.75">
      <c r="A410" s="6"/>
      <c r="B410" s="6"/>
      <c r="C410" s="6"/>
      <c r="D410" s="15" t="s">
        <v>327</v>
      </c>
      <c r="E410" s="22">
        <v>17086</v>
      </c>
      <c r="F410" s="90">
        <v>7656</v>
      </c>
      <c r="G410" s="126">
        <f t="shared" si="6"/>
        <v>0.44808615240547817</v>
      </c>
    </row>
    <row r="411" spans="1:7" ht="12.75">
      <c r="A411" s="6"/>
      <c r="B411" s="6"/>
      <c r="C411" s="6"/>
      <c r="D411" s="15" t="s">
        <v>328</v>
      </c>
      <c r="E411" s="22">
        <v>25000</v>
      </c>
      <c r="F411" s="90">
        <v>12190.77</v>
      </c>
      <c r="G411" s="126">
        <f t="shared" si="6"/>
        <v>0.48763080000000003</v>
      </c>
    </row>
    <row r="412" spans="1:7" ht="12.75">
      <c r="A412" s="6"/>
      <c r="B412" s="6"/>
      <c r="C412" s="30">
        <v>4170</v>
      </c>
      <c r="D412" s="15" t="s">
        <v>123</v>
      </c>
      <c r="E412" s="24">
        <v>1000</v>
      </c>
      <c r="F412" s="90">
        <v>0</v>
      </c>
      <c r="G412" s="126">
        <f t="shared" si="6"/>
        <v>0</v>
      </c>
    </row>
    <row r="413" spans="1:7" ht="12.75">
      <c r="A413" s="6"/>
      <c r="B413" s="6"/>
      <c r="C413" s="6"/>
      <c r="D413" s="15" t="s">
        <v>199</v>
      </c>
      <c r="E413" s="7"/>
      <c r="F413" s="90"/>
      <c r="G413" s="126"/>
    </row>
    <row r="414" spans="1:7" ht="12.75">
      <c r="A414" s="6"/>
      <c r="B414" s="6"/>
      <c r="C414" s="6"/>
      <c r="D414" s="15" t="s">
        <v>329</v>
      </c>
      <c r="E414" s="24">
        <v>1000</v>
      </c>
      <c r="F414" s="90">
        <v>0</v>
      </c>
      <c r="G414" s="126">
        <f t="shared" si="6"/>
        <v>0</v>
      </c>
    </row>
    <row r="415" spans="1:7" ht="12.75">
      <c r="A415" s="6"/>
      <c r="B415" s="6"/>
      <c r="C415" s="30">
        <v>4210</v>
      </c>
      <c r="D415" s="15" t="s">
        <v>100</v>
      </c>
      <c r="E415" s="22">
        <v>12500</v>
      </c>
      <c r="F415" s="90">
        <v>11676.98</v>
      </c>
      <c r="G415" s="126">
        <f t="shared" si="6"/>
        <v>0.9341583999999999</v>
      </c>
    </row>
    <row r="416" spans="1:7" ht="12.75">
      <c r="A416" s="6"/>
      <c r="B416" s="6"/>
      <c r="C416" s="6"/>
      <c r="D416" s="15" t="s">
        <v>199</v>
      </c>
      <c r="E416" s="7"/>
      <c r="F416" s="90"/>
      <c r="G416" s="126"/>
    </row>
    <row r="417" spans="1:7" ht="12.75">
      <c r="A417" s="6"/>
      <c r="B417" s="6"/>
      <c r="C417" s="6"/>
      <c r="D417" s="15" t="s">
        <v>330</v>
      </c>
      <c r="E417" s="24">
        <v>7500</v>
      </c>
      <c r="F417" s="90">
        <v>7199.51</v>
      </c>
      <c r="G417" s="126">
        <f t="shared" si="6"/>
        <v>0.9599346666666667</v>
      </c>
    </row>
    <row r="418" spans="1:7" ht="12.75">
      <c r="A418" s="6"/>
      <c r="B418" s="6"/>
      <c r="C418" s="6"/>
      <c r="D418" s="15" t="s">
        <v>331</v>
      </c>
      <c r="E418" s="24">
        <v>5000</v>
      </c>
      <c r="F418" s="90">
        <v>4477.47</v>
      </c>
      <c r="G418" s="126">
        <f t="shared" si="6"/>
        <v>0.895494</v>
      </c>
    </row>
    <row r="419" spans="1:7" ht="12.75">
      <c r="A419" s="6"/>
      <c r="B419" s="6"/>
      <c r="C419" s="30">
        <v>4300</v>
      </c>
      <c r="D419" s="15" t="s">
        <v>97</v>
      </c>
      <c r="E419" s="22">
        <v>48199</v>
      </c>
      <c r="F419" s="90">
        <v>0</v>
      </c>
      <c r="G419" s="126">
        <f t="shared" si="6"/>
        <v>0</v>
      </c>
    </row>
    <row r="420" spans="1:7" ht="12.75">
      <c r="A420" s="6"/>
      <c r="B420" s="6"/>
      <c r="C420" s="30">
        <v>4410</v>
      </c>
      <c r="D420" s="15" t="s">
        <v>108</v>
      </c>
      <c r="E420" s="24">
        <v>5000</v>
      </c>
      <c r="F420" s="90">
        <v>3018.04</v>
      </c>
      <c r="G420" s="126">
        <f t="shared" si="6"/>
        <v>0.603608</v>
      </c>
    </row>
    <row r="421" spans="1:7" ht="12.75">
      <c r="A421" s="6"/>
      <c r="B421" s="6"/>
      <c r="C421" s="6"/>
      <c r="D421" s="15" t="s">
        <v>199</v>
      </c>
      <c r="E421" s="7"/>
      <c r="F421" s="90"/>
      <c r="G421" s="126"/>
    </row>
    <row r="422" spans="1:7" ht="12.75">
      <c r="A422" s="6"/>
      <c r="B422" s="6"/>
      <c r="C422" s="6"/>
      <c r="D422" s="15" t="s">
        <v>330</v>
      </c>
      <c r="E422" s="7">
        <v>0</v>
      </c>
      <c r="F422" s="90">
        <v>345.19</v>
      </c>
      <c r="G422" s="126" t="s">
        <v>217</v>
      </c>
    </row>
    <row r="423" spans="1:7" ht="12.75">
      <c r="A423" s="6"/>
      <c r="B423" s="6"/>
      <c r="C423" s="6"/>
      <c r="D423" s="15" t="s">
        <v>331</v>
      </c>
      <c r="E423" s="24">
        <v>5000</v>
      </c>
      <c r="F423" s="90">
        <v>2672.85</v>
      </c>
      <c r="G423" s="126">
        <f t="shared" si="6"/>
        <v>0.53457</v>
      </c>
    </row>
    <row r="424" spans="1:7" ht="12.75">
      <c r="A424" s="6"/>
      <c r="B424" s="6"/>
      <c r="C424" s="30">
        <v>4440</v>
      </c>
      <c r="D424" s="15" t="s">
        <v>127</v>
      </c>
      <c r="E424" s="22">
        <v>69933</v>
      </c>
      <c r="F424" s="90">
        <v>52450</v>
      </c>
      <c r="G424" s="126">
        <f t="shared" si="6"/>
        <v>0.7500035748502137</v>
      </c>
    </row>
    <row r="425" spans="1:7" ht="12.75">
      <c r="A425" s="6"/>
      <c r="B425" s="6"/>
      <c r="C425" s="6"/>
      <c r="D425" s="15" t="s">
        <v>199</v>
      </c>
      <c r="E425" s="7"/>
      <c r="F425" s="90"/>
      <c r="G425" s="126"/>
    </row>
    <row r="426" spans="1:7" ht="12.75">
      <c r="A426" s="6"/>
      <c r="B426" s="6"/>
      <c r="C426" s="6"/>
      <c r="D426" s="15" t="s">
        <v>332</v>
      </c>
      <c r="E426" s="22">
        <v>69933</v>
      </c>
      <c r="F426" s="90">
        <v>52450</v>
      </c>
      <c r="G426" s="126">
        <f t="shared" si="6"/>
        <v>0.7500035748502137</v>
      </c>
    </row>
    <row r="427" spans="1:7" ht="12.75">
      <c r="A427" s="17">
        <v>851</v>
      </c>
      <c r="B427" s="6"/>
      <c r="C427" s="6"/>
      <c r="D427" s="13" t="s">
        <v>64</v>
      </c>
      <c r="E427" s="26">
        <v>177388</v>
      </c>
      <c r="F427" s="89">
        <f>SUM(F428,F437,F453)</f>
        <v>45804.86</v>
      </c>
      <c r="G427" s="92">
        <f t="shared" si="6"/>
        <v>0.25821848152073423</v>
      </c>
    </row>
    <row r="428" spans="1:7" ht="12.75">
      <c r="A428" s="6"/>
      <c r="B428" s="19">
        <v>85153</v>
      </c>
      <c r="C428" s="6"/>
      <c r="D428" s="15" t="s">
        <v>143</v>
      </c>
      <c r="E428" s="22">
        <v>13800</v>
      </c>
      <c r="F428" s="90">
        <f>SUM(F429)</f>
        <v>1089.39</v>
      </c>
      <c r="G428" s="126">
        <f t="shared" si="6"/>
        <v>0.07894130434782609</v>
      </c>
    </row>
    <row r="429" spans="1:7" ht="12.75">
      <c r="A429" s="6"/>
      <c r="B429" s="6"/>
      <c r="C429" s="6"/>
      <c r="D429" s="15" t="s">
        <v>95</v>
      </c>
      <c r="E429" s="22">
        <v>13800</v>
      </c>
      <c r="F429" s="90">
        <f>SUM(F430:F436)</f>
        <v>1089.39</v>
      </c>
      <c r="G429" s="126">
        <f t="shared" si="6"/>
        <v>0.07894130434782609</v>
      </c>
    </row>
    <row r="430" spans="1:7" ht="12.75">
      <c r="A430" s="6"/>
      <c r="B430" s="6"/>
      <c r="C430" s="30">
        <v>2820</v>
      </c>
      <c r="D430" s="15" t="s">
        <v>333</v>
      </c>
      <c r="E430" s="24">
        <v>5000</v>
      </c>
      <c r="F430" s="90">
        <v>1000</v>
      </c>
      <c r="G430" s="126">
        <f t="shared" si="6"/>
        <v>0.2</v>
      </c>
    </row>
    <row r="431" spans="1:7" ht="12.75">
      <c r="A431" s="6"/>
      <c r="B431" s="6"/>
      <c r="C431" s="6"/>
      <c r="D431" s="15" t="s">
        <v>334</v>
      </c>
      <c r="E431" s="7"/>
      <c r="F431" s="90"/>
      <c r="G431" s="126"/>
    </row>
    <row r="432" spans="1:7" ht="12.75">
      <c r="A432" s="6"/>
      <c r="B432" s="6"/>
      <c r="C432" s="30">
        <v>4110</v>
      </c>
      <c r="D432" s="15" t="s">
        <v>117</v>
      </c>
      <c r="E432" s="16">
        <v>260</v>
      </c>
      <c r="F432" s="90">
        <v>0</v>
      </c>
      <c r="G432" s="126">
        <f t="shared" si="6"/>
        <v>0</v>
      </c>
    </row>
    <row r="433" spans="1:7" ht="12.75">
      <c r="A433" s="6"/>
      <c r="B433" s="6"/>
      <c r="C433" s="30">
        <v>4120</v>
      </c>
      <c r="D433" s="15" t="s">
        <v>118</v>
      </c>
      <c r="E433" s="35">
        <v>40</v>
      </c>
      <c r="F433" s="90">
        <v>0</v>
      </c>
      <c r="G433" s="126">
        <f t="shared" si="6"/>
        <v>0</v>
      </c>
    </row>
    <row r="434" spans="1:7" ht="12.75">
      <c r="A434" s="6"/>
      <c r="B434" s="6"/>
      <c r="C434" s="30">
        <v>4170</v>
      </c>
      <c r="D434" s="15" t="s">
        <v>123</v>
      </c>
      <c r="E434" s="24">
        <v>4000</v>
      </c>
      <c r="F434" s="90">
        <v>0</v>
      </c>
      <c r="G434" s="126">
        <f t="shared" si="6"/>
        <v>0</v>
      </c>
    </row>
    <row r="435" spans="1:7" ht="12.75">
      <c r="A435" s="6"/>
      <c r="B435" s="6"/>
      <c r="C435" s="30">
        <v>4210</v>
      </c>
      <c r="D435" s="15" t="s">
        <v>100</v>
      </c>
      <c r="E435" s="24">
        <v>1000</v>
      </c>
      <c r="F435" s="90">
        <v>89.39</v>
      </c>
      <c r="G435" s="126">
        <f t="shared" si="6"/>
        <v>0.08939</v>
      </c>
    </row>
    <row r="436" spans="1:7" ht="12.75">
      <c r="A436" s="6"/>
      <c r="B436" s="6"/>
      <c r="C436" s="30">
        <v>4300</v>
      </c>
      <c r="D436" s="15" t="s">
        <v>97</v>
      </c>
      <c r="E436" s="24">
        <v>3500</v>
      </c>
      <c r="F436" s="90">
        <v>0</v>
      </c>
      <c r="G436" s="126">
        <f t="shared" si="6"/>
        <v>0</v>
      </c>
    </row>
    <row r="437" spans="1:7" ht="12.75">
      <c r="A437" s="6"/>
      <c r="B437" s="19">
        <v>85154</v>
      </c>
      <c r="C437" s="6"/>
      <c r="D437" s="15" t="s">
        <v>65</v>
      </c>
      <c r="E437" s="25">
        <v>136188</v>
      </c>
      <c r="F437" s="90">
        <f>SUM(F438,F449)</f>
        <v>44715.47</v>
      </c>
      <c r="G437" s="126">
        <f t="shared" si="6"/>
        <v>0.328336343877581</v>
      </c>
    </row>
    <row r="438" spans="1:7" ht="12.75">
      <c r="A438" s="6"/>
      <c r="B438" s="6"/>
      <c r="C438" s="6"/>
      <c r="D438" s="15" t="s">
        <v>95</v>
      </c>
      <c r="E438" s="25">
        <v>132188</v>
      </c>
      <c r="F438" s="90">
        <f>SUM(F439:F448)</f>
        <v>44715.47</v>
      </c>
      <c r="G438" s="126">
        <f t="shared" si="6"/>
        <v>0.33827177958664933</v>
      </c>
    </row>
    <row r="439" spans="1:7" ht="12.75">
      <c r="A439" s="6"/>
      <c r="B439" s="6"/>
      <c r="C439" s="30">
        <v>4110</v>
      </c>
      <c r="D439" s="15" t="s">
        <v>117</v>
      </c>
      <c r="E439" s="16">
        <v>800</v>
      </c>
      <c r="F439" s="90">
        <v>414.34</v>
      </c>
      <c r="G439" s="126">
        <f t="shared" si="6"/>
        <v>0.517925</v>
      </c>
    </row>
    <row r="440" spans="1:7" ht="12.75">
      <c r="A440" s="6"/>
      <c r="B440" s="6"/>
      <c r="C440" s="30">
        <v>4120</v>
      </c>
      <c r="D440" s="15" t="s">
        <v>118</v>
      </c>
      <c r="E440" s="16">
        <v>100</v>
      </c>
      <c r="F440" s="90">
        <v>10.29</v>
      </c>
      <c r="G440" s="126">
        <f t="shared" si="6"/>
        <v>0.10289999999999999</v>
      </c>
    </row>
    <row r="441" spans="1:7" ht="12.75">
      <c r="A441" s="6"/>
      <c r="B441" s="6"/>
      <c r="C441" s="30">
        <v>4170</v>
      </c>
      <c r="D441" s="15" t="s">
        <v>123</v>
      </c>
      <c r="E441" s="22">
        <v>75670</v>
      </c>
      <c r="F441" s="90">
        <v>35485.3</v>
      </c>
      <c r="G441" s="126">
        <f t="shared" si="6"/>
        <v>0.46894806396194005</v>
      </c>
    </row>
    <row r="442" spans="1:7" ht="12.75">
      <c r="A442" s="6"/>
      <c r="B442" s="6"/>
      <c r="C442" s="30">
        <v>4210</v>
      </c>
      <c r="D442" s="15" t="s">
        <v>100</v>
      </c>
      <c r="E442" s="22">
        <v>16300</v>
      </c>
      <c r="F442" s="90">
        <v>6123.85</v>
      </c>
      <c r="G442" s="126">
        <f t="shared" si="6"/>
        <v>0.37569631901840495</v>
      </c>
    </row>
    <row r="443" spans="1:7" ht="12.75">
      <c r="A443" s="6"/>
      <c r="B443" s="6"/>
      <c r="C443" s="30">
        <v>4220</v>
      </c>
      <c r="D443" s="15" t="s">
        <v>136</v>
      </c>
      <c r="E443" s="24">
        <v>2688</v>
      </c>
      <c r="F443" s="90">
        <v>2067.81</v>
      </c>
      <c r="G443" s="126">
        <f t="shared" si="6"/>
        <v>0.7692745535714286</v>
      </c>
    </row>
    <row r="444" spans="1:7" ht="12.75">
      <c r="A444" s="6"/>
      <c r="B444" s="6"/>
      <c r="C444" s="30">
        <v>4260</v>
      </c>
      <c r="D444" s="15" t="s">
        <v>107</v>
      </c>
      <c r="E444" s="16">
        <v>800</v>
      </c>
      <c r="F444" s="90">
        <v>107.69</v>
      </c>
      <c r="G444" s="126">
        <f t="shared" si="6"/>
        <v>0.1346125</v>
      </c>
    </row>
    <row r="445" spans="1:7" ht="12.75">
      <c r="A445" s="6"/>
      <c r="B445" s="6"/>
      <c r="C445" s="30">
        <v>4270</v>
      </c>
      <c r="D445" s="15" t="s">
        <v>105</v>
      </c>
      <c r="E445" s="16">
        <v>500</v>
      </c>
      <c r="F445" s="90">
        <v>0</v>
      </c>
      <c r="G445" s="126">
        <f t="shared" si="6"/>
        <v>0</v>
      </c>
    </row>
    <row r="446" spans="1:7" ht="12.75">
      <c r="A446" s="6"/>
      <c r="B446" s="6"/>
      <c r="C446" s="30">
        <v>4300</v>
      </c>
      <c r="D446" s="15" t="s">
        <v>97</v>
      </c>
      <c r="E446" s="22">
        <v>33330</v>
      </c>
      <c r="F446" s="90">
        <v>151.15</v>
      </c>
      <c r="G446" s="126">
        <f t="shared" si="6"/>
        <v>0.004534953495349535</v>
      </c>
    </row>
    <row r="447" spans="1:7" ht="12.75">
      <c r="A447" s="6"/>
      <c r="B447" s="6"/>
      <c r="C447" s="30">
        <v>4370</v>
      </c>
      <c r="D447" s="15" t="s">
        <v>281</v>
      </c>
      <c r="E447" s="24">
        <v>1500</v>
      </c>
      <c r="F447" s="90">
        <v>355.04</v>
      </c>
      <c r="G447" s="126">
        <f t="shared" si="6"/>
        <v>0.23669333333333334</v>
      </c>
    </row>
    <row r="448" spans="1:7" ht="12.75">
      <c r="A448" s="6"/>
      <c r="B448" s="6"/>
      <c r="C448" s="30">
        <v>4410</v>
      </c>
      <c r="D448" s="15" t="s">
        <v>108</v>
      </c>
      <c r="E448" s="16">
        <v>500</v>
      </c>
      <c r="F448" s="90">
        <v>0</v>
      </c>
      <c r="G448" s="126">
        <f t="shared" si="6"/>
        <v>0</v>
      </c>
    </row>
    <row r="449" spans="1:7" ht="12.75">
      <c r="A449" s="6"/>
      <c r="B449" s="6"/>
      <c r="C449" s="6"/>
      <c r="D449" s="15" t="s">
        <v>103</v>
      </c>
      <c r="E449" s="24">
        <v>4000</v>
      </c>
      <c r="F449" s="90">
        <v>0</v>
      </c>
      <c r="G449" s="126">
        <f t="shared" si="6"/>
        <v>0</v>
      </c>
    </row>
    <row r="450" spans="1:7" ht="12.75">
      <c r="A450" s="6"/>
      <c r="B450" s="6"/>
      <c r="C450" s="30">
        <v>6050</v>
      </c>
      <c r="D450" s="15" t="s">
        <v>104</v>
      </c>
      <c r="E450" s="24">
        <v>4000</v>
      </c>
      <c r="F450" s="90">
        <v>0</v>
      </c>
      <c r="G450" s="126">
        <f t="shared" si="6"/>
        <v>0</v>
      </c>
    </row>
    <row r="451" spans="1:7" ht="12.75">
      <c r="A451" s="6"/>
      <c r="B451" s="6"/>
      <c r="C451" s="6"/>
      <c r="D451" s="15" t="s">
        <v>199</v>
      </c>
      <c r="E451" s="7"/>
      <c r="F451" s="90"/>
      <c r="G451" s="126"/>
    </row>
    <row r="452" spans="1:7" ht="12.75">
      <c r="A452" s="6"/>
      <c r="B452" s="6"/>
      <c r="C452" s="6"/>
      <c r="D452" s="15" t="s">
        <v>335</v>
      </c>
      <c r="E452" s="24">
        <v>4000</v>
      </c>
      <c r="F452" s="90">
        <v>0</v>
      </c>
      <c r="G452" s="126">
        <f aca="true" t="shared" si="7" ref="G452:G513">F452/E452</f>
        <v>0</v>
      </c>
    </row>
    <row r="453" spans="1:7" ht="12.75">
      <c r="A453" s="6"/>
      <c r="B453" s="19">
        <v>85195</v>
      </c>
      <c r="C453" s="6"/>
      <c r="D453" s="15" t="s">
        <v>39</v>
      </c>
      <c r="E453" s="22">
        <v>27400</v>
      </c>
      <c r="F453" s="90">
        <f>SUM(F454)</f>
        <v>0</v>
      </c>
      <c r="G453" s="126">
        <f t="shared" si="7"/>
        <v>0</v>
      </c>
    </row>
    <row r="454" spans="1:7" ht="12.75">
      <c r="A454" s="6"/>
      <c r="B454" s="6"/>
      <c r="C454" s="6"/>
      <c r="D454" s="15" t="s">
        <v>95</v>
      </c>
      <c r="E454" s="22">
        <v>27400</v>
      </c>
      <c r="F454" s="90">
        <f>SUM(F455:F458)</f>
        <v>0</v>
      </c>
      <c r="G454" s="126">
        <f t="shared" si="7"/>
        <v>0</v>
      </c>
    </row>
    <row r="455" spans="1:7" ht="12.75">
      <c r="A455" s="6"/>
      <c r="B455" s="6"/>
      <c r="C455" s="30">
        <v>4110</v>
      </c>
      <c r="D455" s="15" t="s">
        <v>117</v>
      </c>
      <c r="E455" s="16">
        <v>350</v>
      </c>
      <c r="F455" s="90">
        <v>0</v>
      </c>
      <c r="G455" s="126">
        <f t="shared" si="7"/>
        <v>0</v>
      </c>
    </row>
    <row r="456" spans="1:7" ht="12.75">
      <c r="A456" s="6"/>
      <c r="B456" s="6"/>
      <c r="C456" s="30">
        <v>4120</v>
      </c>
      <c r="D456" s="15" t="s">
        <v>118</v>
      </c>
      <c r="E456" s="35">
        <v>50</v>
      </c>
      <c r="F456" s="90">
        <v>0</v>
      </c>
      <c r="G456" s="126">
        <f t="shared" si="7"/>
        <v>0</v>
      </c>
    </row>
    <row r="457" spans="1:7" ht="12.75">
      <c r="A457" s="6"/>
      <c r="B457" s="6"/>
      <c r="C457" s="30">
        <v>4170</v>
      </c>
      <c r="D457" s="15" t="s">
        <v>123</v>
      </c>
      <c r="E457" s="24">
        <v>2000</v>
      </c>
      <c r="F457" s="90">
        <v>0</v>
      </c>
      <c r="G457" s="126">
        <f t="shared" si="7"/>
        <v>0</v>
      </c>
    </row>
    <row r="458" spans="1:7" ht="12.75">
      <c r="A458" s="6"/>
      <c r="B458" s="6"/>
      <c r="C458" s="30">
        <v>4300</v>
      </c>
      <c r="D458" s="15" t="s">
        <v>97</v>
      </c>
      <c r="E458" s="22">
        <v>25000</v>
      </c>
      <c r="F458" s="90">
        <v>0</v>
      </c>
      <c r="G458" s="126">
        <f t="shared" si="7"/>
        <v>0</v>
      </c>
    </row>
    <row r="459" spans="1:7" ht="12.75">
      <c r="A459" s="17">
        <v>852</v>
      </c>
      <c r="B459" s="6"/>
      <c r="C459" s="6"/>
      <c r="D459" s="13" t="s">
        <v>66</v>
      </c>
      <c r="E459" s="18">
        <v>6466296</v>
      </c>
      <c r="F459" s="89">
        <f>SUM(F460,F479,F483,F488,F491,F511,F519)</f>
        <v>2589372.3099999996</v>
      </c>
      <c r="G459" s="92">
        <f t="shared" si="7"/>
        <v>0.4004413515867507</v>
      </c>
    </row>
    <row r="460" spans="1:7" ht="12.75">
      <c r="A460" s="6"/>
      <c r="B460" s="19">
        <v>85212</v>
      </c>
      <c r="C460" s="6"/>
      <c r="D460" s="15" t="s">
        <v>236</v>
      </c>
      <c r="E460" s="20">
        <v>4428000</v>
      </c>
      <c r="F460" s="90">
        <f>SUM(F462)</f>
        <v>1802776.4</v>
      </c>
      <c r="G460" s="126">
        <f t="shared" si="7"/>
        <v>0.4071310749774164</v>
      </c>
    </row>
    <row r="461" spans="1:7" ht="12.75">
      <c r="A461" s="6"/>
      <c r="B461" s="6"/>
      <c r="C461" s="6"/>
      <c r="D461" s="15" t="s">
        <v>237</v>
      </c>
      <c r="E461" s="7"/>
      <c r="F461" s="90"/>
      <c r="G461" s="126"/>
    </row>
    <row r="462" spans="1:7" ht="12.75">
      <c r="A462" s="6"/>
      <c r="B462" s="6"/>
      <c r="C462" s="6"/>
      <c r="D462" s="15" t="s">
        <v>95</v>
      </c>
      <c r="E462" s="20">
        <v>4428000</v>
      </c>
      <c r="F462" s="90">
        <f>SUM(F463:F478)</f>
        <v>1802776.4</v>
      </c>
      <c r="G462" s="126">
        <f t="shared" si="7"/>
        <v>0.4071310749774164</v>
      </c>
    </row>
    <row r="463" spans="1:7" ht="12.75">
      <c r="A463" s="6"/>
      <c r="B463" s="6"/>
      <c r="C463" s="30">
        <v>3110</v>
      </c>
      <c r="D463" s="15" t="s">
        <v>144</v>
      </c>
      <c r="E463" s="20">
        <v>4279200</v>
      </c>
      <c r="F463" s="90">
        <v>1737364.6</v>
      </c>
      <c r="G463" s="126">
        <f t="shared" si="7"/>
        <v>0.4060021966722752</v>
      </c>
    </row>
    <row r="464" spans="1:7" ht="12.75">
      <c r="A464" s="6"/>
      <c r="B464" s="6"/>
      <c r="C464" s="30">
        <v>4010</v>
      </c>
      <c r="D464" s="15" t="s">
        <v>116</v>
      </c>
      <c r="E464" s="22">
        <v>61300</v>
      </c>
      <c r="F464" s="90">
        <v>26213.69</v>
      </c>
      <c r="G464" s="126">
        <f t="shared" si="7"/>
        <v>0.4276295269168026</v>
      </c>
    </row>
    <row r="465" spans="1:7" ht="12.75">
      <c r="A465" s="6"/>
      <c r="B465" s="6"/>
      <c r="C465" s="30">
        <v>4040</v>
      </c>
      <c r="D465" s="15" t="s">
        <v>121</v>
      </c>
      <c r="E465" s="24">
        <v>5058</v>
      </c>
      <c r="F465" s="90">
        <v>4703.16</v>
      </c>
      <c r="G465" s="126">
        <f t="shared" si="7"/>
        <v>0.9298457888493475</v>
      </c>
    </row>
    <row r="466" spans="1:7" ht="12.75">
      <c r="A466" s="6"/>
      <c r="B466" s="6"/>
      <c r="C466" s="30">
        <v>4110</v>
      </c>
      <c r="D466" s="15" t="s">
        <v>117</v>
      </c>
      <c r="E466" s="22">
        <v>52373</v>
      </c>
      <c r="F466" s="90">
        <v>23091.25</v>
      </c>
      <c r="G466" s="126">
        <f t="shared" si="7"/>
        <v>0.4408998911652951</v>
      </c>
    </row>
    <row r="467" spans="1:7" ht="12.75">
      <c r="A467" s="6"/>
      <c r="B467" s="6"/>
      <c r="C467" s="30">
        <v>4120</v>
      </c>
      <c r="D467" s="15" t="s">
        <v>118</v>
      </c>
      <c r="E467" s="24">
        <v>1626</v>
      </c>
      <c r="F467" s="90">
        <v>749.6</v>
      </c>
      <c r="G467" s="126">
        <f t="shared" si="7"/>
        <v>0.4610086100861009</v>
      </c>
    </row>
    <row r="468" spans="1:7" ht="12.75">
      <c r="A468" s="6"/>
      <c r="B468" s="6"/>
      <c r="C468" s="30">
        <v>4210</v>
      </c>
      <c r="D468" s="15" t="s">
        <v>100</v>
      </c>
      <c r="E468" s="24">
        <v>7743</v>
      </c>
      <c r="F468" s="90">
        <v>2718.75</v>
      </c>
      <c r="G468" s="126">
        <f t="shared" si="7"/>
        <v>0.351123595505618</v>
      </c>
    </row>
    <row r="469" spans="1:7" ht="12.75">
      <c r="A469" s="6"/>
      <c r="B469" s="6"/>
      <c r="C469" s="30">
        <v>4260</v>
      </c>
      <c r="D469" s="15" t="s">
        <v>107</v>
      </c>
      <c r="E469" s="24">
        <v>2500</v>
      </c>
      <c r="F469" s="90">
        <v>942.72</v>
      </c>
      <c r="G469" s="126">
        <f t="shared" si="7"/>
        <v>0.37708800000000003</v>
      </c>
    </row>
    <row r="470" spans="1:7" ht="12.75">
      <c r="A470" s="6"/>
      <c r="B470" s="6"/>
      <c r="C470" s="30">
        <v>4280</v>
      </c>
      <c r="D470" s="15" t="s">
        <v>124</v>
      </c>
      <c r="E470" s="35">
        <v>80</v>
      </c>
      <c r="F470" s="90">
        <v>0</v>
      </c>
      <c r="G470" s="126">
        <f t="shared" si="7"/>
        <v>0</v>
      </c>
    </row>
    <row r="471" spans="1:7" ht="12.75">
      <c r="A471" s="6"/>
      <c r="B471" s="6"/>
      <c r="C471" s="30">
        <v>4300</v>
      </c>
      <c r="D471" s="15" t="s">
        <v>97</v>
      </c>
      <c r="E471" s="24">
        <v>6000</v>
      </c>
      <c r="F471" s="90">
        <v>4557.4</v>
      </c>
      <c r="G471" s="126">
        <f t="shared" si="7"/>
        <v>0.7595666666666666</v>
      </c>
    </row>
    <row r="472" spans="1:7" ht="12.75">
      <c r="A472" s="6"/>
      <c r="B472" s="6"/>
      <c r="C472" s="30">
        <v>4350</v>
      </c>
      <c r="D472" s="15" t="s">
        <v>282</v>
      </c>
      <c r="E472" s="24">
        <v>2000</v>
      </c>
      <c r="F472" s="90">
        <v>1019.34</v>
      </c>
      <c r="G472" s="126">
        <f t="shared" si="7"/>
        <v>0.5096700000000001</v>
      </c>
    </row>
    <row r="473" spans="1:7" ht="12.75">
      <c r="A473" s="6"/>
      <c r="B473" s="6"/>
      <c r="C473" s="30">
        <v>4370</v>
      </c>
      <c r="D473" s="15" t="s">
        <v>281</v>
      </c>
      <c r="E473" s="24">
        <v>3000</v>
      </c>
      <c r="F473" s="90">
        <v>0</v>
      </c>
      <c r="G473" s="126">
        <f t="shared" si="7"/>
        <v>0</v>
      </c>
    </row>
    <row r="474" spans="1:7" ht="12.75">
      <c r="A474" s="6"/>
      <c r="B474" s="6"/>
      <c r="C474" s="30">
        <v>4410</v>
      </c>
      <c r="D474" s="15" t="s">
        <v>108</v>
      </c>
      <c r="E474" s="24">
        <v>1800</v>
      </c>
      <c r="F474" s="90">
        <v>208.99</v>
      </c>
      <c r="G474" s="126">
        <f t="shared" si="7"/>
        <v>0.11610555555555556</v>
      </c>
    </row>
    <row r="475" spans="1:7" ht="12.75">
      <c r="A475" s="6"/>
      <c r="B475" s="6"/>
      <c r="C475" s="30">
        <v>4440</v>
      </c>
      <c r="D475" s="15" t="s">
        <v>127</v>
      </c>
      <c r="E475" s="24">
        <v>2400</v>
      </c>
      <c r="F475" s="90">
        <v>1206.9</v>
      </c>
      <c r="G475" s="126">
        <f t="shared" si="7"/>
        <v>0.5028750000000001</v>
      </c>
    </row>
    <row r="476" spans="1:7" ht="12.75">
      <c r="A476" s="6"/>
      <c r="B476" s="6"/>
      <c r="C476" s="30">
        <v>4740</v>
      </c>
      <c r="D476" s="15" t="s">
        <v>397</v>
      </c>
      <c r="E476" s="16">
        <v>920</v>
      </c>
      <c r="F476" s="90">
        <v>0</v>
      </c>
      <c r="G476" s="126">
        <f t="shared" si="7"/>
        <v>0</v>
      </c>
    </row>
    <row r="477" spans="1:7" ht="12.75">
      <c r="A477" s="6"/>
      <c r="B477" s="6"/>
      <c r="C477" s="6"/>
      <c r="D477" s="15" t="s">
        <v>398</v>
      </c>
      <c r="E477" s="7"/>
      <c r="F477" s="90"/>
      <c r="G477" s="126"/>
    </row>
    <row r="478" spans="1:7" ht="12.75">
      <c r="A478" s="6"/>
      <c r="B478" s="6"/>
      <c r="C478" s="30">
        <v>4750</v>
      </c>
      <c r="D478" s="15" t="s">
        <v>399</v>
      </c>
      <c r="E478" s="24">
        <v>2000</v>
      </c>
      <c r="F478" s="90">
        <v>0</v>
      </c>
      <c r="G478" s="126">
        <f t="shared" si="7"/>
        <v>0</v>
      </c>
    </row>
    <row r="479" spans="1:7" ht="12.75">
      <c r="A479" s="6"/>
      <c r="B479" s="19">
        <v>85213</v>
      </c>
      <c r="C479" s="6"/>
      <c r="D479" s="15" t="s">
        <v>238</v>
      </c>
      <c r="E479" s="22">
        <v>29000</v>
      </c>
      <c r="F479" s="90">
        <v>7064.95</v>
      </c>
      <c r="G479" s="126">
        <f t="shared" si="7"/>
        <v>0.24361896551724138</v>
      </c>
    </row>
    <row r="480" spans="1:7" ht="12.75">
      <c r="A480" s="6"/>
      <c r="B480" s="6"/>
      <c r="C480" s="6"/>
      <c r="D480" s="15" t="s">
        <v>239</v>
      </c>
      <c r="E480" s="7"/>
      <c r="F480" s="90"/>
      <c r="G480" s="126"/>
    </row>
    <row r="481" spans="1:7" ht="12.75">
      <c r="A481" s="6"/>
      <c r="B481" s="6"/>
      <c r="C481" s="6"/>
      <c r="D481" s="15" t="s">
        <v>95</v>
      </c>
      <c r="E481" s="22">
        <v>29000</v>
      </c>
      <c r="F481" s="90">
        <v>7064.95</v>
      </c>
      <c r="G481" s="126">
        <f t="shared" si="7"/>
        <v>0.24361896551724138</v>
      </c>
    </row>
    <row r="482" spans="1:7" ht="12.75">
      <c r="A482" s="6"/>
      <c r="B482" s="6"/>
      <c r="C482" s="30">
        <v>4130</v>
      </c>
      <c r="D482" s="15" t="s">
        <v>145</v>
      </c>
      <c r="E482" s="22">
        <v>29000</v>
      </c>
      <c r="F482" s="90">
        <v>7064.95</v>
      </c>
      <c r="G482" s="126">
        <f t="shared" si="7"/>
        <v>0.24361896551724138</v>
      </c>
    </row>
    <row r="483" spans="1:7" ht="12.75">
      <c r="A483" s="6"/>
      <c r="B483" s="19">
        <v>85214</v>
      </c>
      <c r="C483" s="6"/>
      <c r="D483" s="15" t="s">
        <v>68</v>
      </c>
      <c r="E483" s="25">
        <v>938000</v>
      </c>
      <c r="F483" s="90">
        <f>SUM(F484)</f>
        <v>318751.81</v>
      </c>
      <c r="G483" s="126">
        <f t="shared" si="7"/>
        <v>0.33982069296375267</v>
      </c>
    </row>
    <row r="484" spans="1:7" ht="12.75">
      <c r="A484" s="6"/>
      <c r="B484" s="6"/>
      <c r="C484" s="6"/>
      <c r="D484" s="15" t="s">
        <v>95</v>
      </c>
      <c r="E484" s="25">
        <v>938000</v>
      </c>
      <c r="F484" s="90">
        <f>SUM(F485:F486)</f>
        <v>318751.81</v>
      </c>
      <c r="G484" s="126">
        <f t="shared" si="7"/>
        <v>0.33982069296375267</v>
      </c>
    </row>
    <row r="485" spans="1:7" ht="12.75">
      <c r="A485" s="6"/>
      <c r="B485" s="6"/>
      <c r="C485" s="30">
        <v>3110</v>
      </c>
      <c r="D485" s="15" t="s">
        <v>144</v>
      </c>
      <c r="E485" s="25">
        <v>910000</v>
      </c>
      <c r="F485" s="90">
        <v>310227.25</v>
      </c>
      <c r="G485" s="126">
        <f t="shared" si="7"/>
        <v>0.34090906593406595</v>
      </c>
    </row>
    <row r="486" spans="1:7" ht="12.75">
      <c r="A486" s="6"/>
      <c r="B486" s="6"/>
      <c r="C486" s="30">
        <v>4330</v>
      </c>
      <c r="D486" s="15" t="s">
        <v>336</v>
      </c>
      <c r="E486" s="22">
        <v>28000</v>
      </c>
      <c r="F486" s="90">
        <v>8524.56</v>
      </c>
      <c r="G486" s="126">
        <f t="shared" si="7"/>
        <v>0.3044485714285714</v>
      </c>
    </row>
    <row r="487" spans="1:7" ht="12.75">
      <c r="A487" s="6"/>
      <c r="B487" s="6"/>
      <c r="C487" s="6"/>
      <c r="D487" s="15" t="s">
        <v>337</v>
      </c>
      <c r="E487" s="7"/>
      <c r="F487" s="90"/>
      <c r="G487" s="92"/>
    </row>
    <row r="488" spans="1:7" ht="12.75">
      <c r="A488" s="6"/>
      <c r="B488" s="19">
        <v>85215</v>
      </c>
      <c r="C488" s="6"/>
      <c r="D488" s="15" t="s">
        <v>146</v>
      </c>
      <c r="E488" s="25">
        <v>270300</v>
      </c>
      <c r="F488" s="90">
        <v>99491.88</v>
      </c>
      <c r="G488" s="126">
        <f t="shared" si="7"/>
        <v>0.3680794672586016</v>
      </c>
    </row>
    <row r="489" spans="1:7" ht="12.75">
      <c r="A489" s="6"/>
      <c r="B489" s="6"/>
      <c r="C489" s="6"/>
      <c r="D489" s="15" t="s">
        <v>95</v>
      </c>
      <c r="E489" s="25">
        <v>270300</v>
      </c>
      <c r="F489" s="90">
        <v>99491.88</v>
      </c>
      <c r="G489" s="126">
        <f t="shared" si="7"/>
        <v>0.3680794672586016</v>
      </c>
    </row>
    <row r="490" spans="1:7" ht="12.75">
      <c r="A490" s="6"/>
      <c r="B490" s="6"/>
      <c r="C490" s="30">
        <v>3110</v>
      </c>
      <c r="D490" s="15" t="s">
        <v>144</v>
      </c>
      <c r="E490" s="25">
        <v>270300</v>
      </c>
      <c r="F490" s="90">
        <v>99491.88</v>
      </c>
      <c r="G490" s="126">
        <f t="shared" si="7"/>
        <v>0.3680794672586016</v>
      </c>
    </row>
    <row r="491" spans="1:7" ht="12.75">
      <c r="A491" s="6"/>
      <c r="B491" s="19">
        <v>85219</v>
      </c>
      <c r="C491" s="6"/>
      <c r="D491" s="15" t="s">
        <v>69</v>
      </c>
      <c r="E491" s="25">
        <v>613183</v>
      </c>
      <c r="F491" s="90">
        <f>SUM(F492)</f>
        <v>305792.1</v>
      </c>
      <c r="G491" s="126">
        <f t="shared" si="7"/>
        <v>0.4986963108892451</v>
      </c>
    </row>
    <row r="492" spans="1:7" ht="12.75">
      <c r="A492" s="6"/>
      <c r="B492" s="6"/>
      <c r="C492" s="6"/>
      <c r="D492" s="15" t="s">
        <v>95</v>
      </c>
      <c r="E492" s="25">
        <v>613183</v>
      </c>
      <c r="F492" s="90">
        <f>SUM(F493:F510)</f>
        <v>305792.1</v>
      </c>
      <c r="G492" s="126">
        <f t="shared" si="7"/>
        <v>0.4986963108892451</v>
      </c>
    </row>
    <row r="493" spans="1:7" ht="12.75">
      <c r="A493" s="6"/>
      <c r="B493" s="6"/>
      <c r="C493" s="30">
        <v>3020</v>
      </c>
      <c r="D493" s="15" t="s">
        <v>314</v>
      </c>
      <c r="E493" s="24">
        <v>2190</v>
      </c>
      <c r="F493" s="90">
        <v>1517.49</v>
      </c>
      <c r="G493" s="126">
        <f t="shared" si="7"/>
        <v>0.692917808219178</v>
      </c>
    </row>
    <row r="494" spans="1:7" ht="12.75">
      <c r="A494" s="6"/>
      <c r="B494" s="6"/>
      <c r="C494" s="30">
        <v>4010</v>
      </c>
      <c r="D494" s="15" t="s">
        <v>116</v>
      </c>
      <c r="E494" s="25">
        <v>442651</v>
      </c>
      <c r="F494" s="90">
        <v>204021.32</v>
      </c>
      <c r="G494" s="126">
        <f t="shared" si="7"/>
        <v>0.4609078483952369</v>
      </c>
    </row>
    <row r="495" spans="1:7" ht="12.75">
      <c r="A495" s="6"/>
      <c r="B495" s="6"/>
      <c r="C495" s="30">
        <v>4040</v>
      </c>
      <c r="D495" s="15" t="s">
        <v>121</v>
      </c>
      <c r="E495" s="22">
        <v>30715</v>
      </c>
      <c r="F495" s="90">
        <v>30335.62</v>
      </c>
      <c r="G495" s="126">
        <f t="shared" si="7"/>
        <v>0.9876483802702263</v>
      </c>
    </row>
    <row r="496" spans="1:7" ht="12.75">
      <c r="A496" s="6"/>
      <c r="B496" s="6"/>
      <c r="C496" s="30">
        <v>4110</v>
      </c>
      <c r="D496" s="15" t="s">
        <v>117</v>
      </c>
      <c r="E496" s="22">
        <v>76253</v>
      </c>
      <c r="F496" s="90">
        <v>36165.94</v>
      </c>
      <c r="G496" s="126">
        <f t="shared" si="7"/>
        <v>0.4742887492951097</v>
      </c>
    </row>
    <row r="497" spans="1:7" ht="12.75">
      <c r="A497" s="6"/>
      <c r="B497" s="6"/>
      <c r="C497" s="30">
        <v>4120</v>
      </c>
      <c r="D497" s="15" t="s">
        <v>118</v>
      </c>
      <c r="E497" s="22">
        <v>10639</v>
      </c>
      <c r="F497" s="90">
        <v>5080.62</v>
      </c>
      <c r="G497" s="126">
        <f t="shared" si="7"/>
        <v>0.4775467619137137</v>
      </c>
    </row>
    <row r="498" spans="1:7" ht="12.75">
      <c r="A498" s="6"/>
      <c r="B498" s="6"/>
      <c r="C498" s="30">
        <v>4170</v>
      </c>
      <c r="D498" s="15" t="s">
        <v>123</v>
      </c>
      <c r="E498" s="24">
        <v>5000</v>
      </c>
      <c r="F498" s="90">
        <v>4350</v>
      </c>
      <c r="G498" s="126">
        <f t="shared" si="7"/>
        <v>0.87</v>
      </c>
    </row>
    <row r="499" spans="1:7" ht="12.75">
      <c r="A499" s="6"/>
      <c r="B499" s="6"/>
      <c r="C499" s="30">
        <v>4210</v>
      </c>
      <c r="D499" s="15" t="s">
        <v>100</v>
      </c>
      <c r="E499" s="24">
        <v>5525</v>
      </c>
      <c r="F499" s="90">
        <v>3810.13</v>
      </c>
      <c r="G499" s="126">
        <f t="shared" si="7"/>
        <v>0.6896162895927602</v>
      </c>
    </row>
    <row r="500" spans="1:7" ht="12.75">
      <c r="A500" s="6"/>
      <c r="B500" s="6"/>
      <c r="C500" s="30">
        <v>4260</v>
      </c>
      <c r="D500" s="15" t="s">
        <v>107</v>
      </c>
      <c r="E500" s="24">
        <v>4080</v>
      </c>
      <c r="F500" s="90">
        <v>1362.52</v>
      </c>
      <c r="G500" s="126">
        <f t="shared" si="7"/>
        <v>0.33395098039215687</v>
      </c>
    </row>
    <row r="501" spans="1:7" ht="12.75">
      <c r="A501" s="6"/>
      <c r="B501" s="6"/>
      <c r="C501" s="30">
        <v>4280</v>
      </c>
      <c r="D501" s="15" t="s">
        <v>124</v>
      </c>
      <c r="E501" s="16">
        <v>120</v>
      </c>
      <c r="F501" s="90">
        <v>0</v>
      </c>
      <c r="G501" s="126">
        <f t="shared" si="7"/>
        <v>0</v>
      </c>
    </row>
    <row r="502" spans="1:7" ht="12.75">
      <c r="A502" s="6"/>
      <c r="B502" s="6"/>
      <c r="C502" s="30">
        <v>4300</v>
      </c>
      <c r="D502" s="15" t="s">
        <v>97</v>
      </c>
      <c r="E502" s="24">
        <v>6730</v>
      </c>
      <c r="F502" s="90">
        <v>5918.63</v>
      </c>
      <c r="G502" s="126">
        <f t="shared" si="7"/>
        <v>0.8794398216939079</v>
      </c>
    </row>
    <row r="503" spans="1:7" ht="12.75">
      <c r="A503" s="6"/>
      <c r="B503" s="6"/>
      <c r="C503" s="30">
        <v>4350</v>
      </c>
      <c r="D503" s="15" t="s">
        <v>282</v>
      </c>
      <c r="E503" s="16">
        <v>400</v>
      </c>
      <c r="F503" s="90">
        <v>0</v>
      </c>
      <c r="G503" s="126">
        <f t="shared" si="7"/>
        <v>0</v>
      </c>
    </row>
    <row r="504" spans="1:7" ht="12.75">
      <c r="A504" s="6"/>
      <c r="B504" s="6"/>
      <c r="C504" s="30">
        <v>4370</v>
      </c>
      <c r="D504" s="15" t="s">
        <v>281</v>
      </c>
      <c r="E504" s="24">
        <v>8198</v>
      </c>
      <c r="F504" s="90">
        <v>1807.72</v>
      </c>
      <c r="G504" s="126">
        <f t="shared" si="7"/>
        <v>0.22050744083922907</v>
      </c>
    </row>
    <row r="505" spans="1:7" ht="12.75">
      <c r="A505" s="6"/>
      <c r="B505" s="6"/>
      <c r="C505" s="30">
        <v>4410</v>
      </c>
      <c r="D505" s="15" t="s">
        <v>108</v>
      </c>
      <c r="E505" s="24">
        <v>3420</v>
      </c>
      <c r="F505" s="90">
        <v>1646.01</v>
      </c>
      <c r="G505" s="126">
        <f t="shared" si="7"/>
        <v>0.48128947368421054</v>
      </c>
    </row>
    <row r="506" spans="1:7" ht="12.75">
      <c r="A506" s="6"/>
      <c r="B506" s="6"/>
      <c r="C506" s="30">
        <v>4430</v>
      </c>
      <c r="D506" s="15" t="s">
        <v>109</v>
      </c>
      <c r="E506" s="24">
        <v>1000</v>
      </c>
      <c r="F506" s="90">
        <v>0</v>
      </c>
      <c r="G506" s="126">
        <f t="shared" si="7"/>
        <v>0</v>
      </c>
    </row>
    <row r="507" spans="1:7" ht="12.75">
      <c r="A507" s="6"/>
      <c r="B507" s="6"/>
      <c r="C507" s="30">
        <v>4440</v>
      </c>
      <c r="D507" s="15" t="s">
        <v>127</v>
      </c>
      <c r="E507" s="22">
        <v>13782</v>
      </c>
      <c r="F507" s="90">
        <v>9776.1</v>
      </c>
      <c r="G507" s="126">
        <f t="shared" si="7"/>
        <v>0.7093382673051807</v>
      </c>
    </row>
    <row r="508" spans="1:7" ht="12.75">
      <c r="A508" s="6"/>
      <c r="B508" s="6"/>
      <c r="C508" s="30">
        <v>4740</v>
      </c>
      <c r="D508" s="15" t="s">
        <v>397</v>
      </c>
      <c r="E508" s="16">
        <v>480</v>
      </c>
      <c r="F508" s="90">
        <v>0</v>
      </c>
      <c r="G508" s="126">
        <f t="shared" si="7"/>
        <v>0</v>
      </c>
    </row>
    <row r="509" spans="1:7" ht="12.75">
      <c r="A509" s="6"/>
      <c r="B509" s="6"/>
      <c r="C509" s="6"/>
      <c r="D509" s="15" t="s">
        <v>398</v>
      </c>
      <c r="E509" s="7"/>
      <c r="F509" s="90"/>
      <c r="G509" s="126"/>
    </row>
    <row r="510" spans="1:7" ht="12.75">
      <c r="A510" s="6"/>
      <c r="B510" s="6"/>
      <c r="C510" s="30">
        <v>4750</v>
      </c>
      <c r="D510" s="15" t="s">
        <v>399</v>
      </c>
      <c r="E510" s="24">
        <v>2000</v>
      </c>
      <c r="F510" s="90">
        <v>0</v>
      </c>
      <c r="G510" s="126">
        <f t="shared" si="7"/>
        <v>0</v>
      </c>
    </row>
    <row r="511" spans="1:7" ht="12.75">
      <c r="A511" s="6"/>
      <c r="B511" s="19">
        <v>85228</v>
      </c>
      <c r="C511" s="6"/>
      <c r="D511" s="15" t="s">
        <v>70</v>
      </c>
      <c r="E511" s="22">
        <v>22395</v>
      </c>
      <c r="F511" s="90">
        <f>SUM(F512)</f>
        <v>143.87</v>
      </c>
      <c r="G511" s="126">
        <f t="shared" si="7"/>
        <v>0.0064242018307657965</v>
      </c>
    </row>
    <row r="512" spans="1:7" ht="12.75">
      <c r="A512" s="6"/>
      <c r="B512" s="6"/>
      <c r="C512" s="6"/>
      <c r="D512" s="15" t="s">
        <v>95</v>
      </c>
      <c r="E512" s="22">
        <v>22395</v>
      </c>
      <c r="F512" s="90">
        <f>SUM(F513:F518)</f>
        <v>143.87</v>
      </c>
      <c r="G512" s="126">
        <f t="shared" si="7"/>
        <v>0.0064242018307657965</v>
      </c>
    </row>
    <row r="513" spans="1:7" ht="12.75">
      <c r="A513" s="6"/>
      <c r="B513" s="6"/>
      <c r="C513" s="30">
        <v>2830</v>
      </c>
      <c r="D513" s="15" t="s">
        <v>333</v>
      </c>
      <c r="E513" s="22">
        <v>20000</v>
      </c>
      <c r="F513" s="90">
        <v>0</v>
      </c>
      <c r="G513" s="126">
        <f t="shared" si="7"/>
        <v>0</v>
      </c>
    </row>
    <row r="514" spans="1:7" ht="12.75">
      <c r="A514" s="6"/>
      <c r="B514" s="6"/>
      <c r="C514" s="6"/>
      <c r="D514" s="15" t="s">
        <v>412</v>
      </c>
      <c r="E514" s="7"/>
      <c r="F514" s="90"/>
      <c r="G514" s="126"/>
    </row>
    <row r="515" spans="1:7" ht="12.75">
      <c r="A515" s="6"/>
      <c r="B515" s="6"/>
      <c r="C515" s="6"/>
      <c r="D515" s="15" t="s">
        <v>254</v>
      </c>
      <c r="E515" s="7"/>
      <c r="F515" s="90"/>
      <c r="G515" s="126"/>
    </row>
    <row r="516" spans="1:7" ht="12.75">
      <c r="A516" s="6"/>
      <c r="B516" s="6"/>
      <c r="C516" s="30">
        <v>4110</v>
      </c>
      <c r="D516" s="15" t="s">
        <v>117</v>
      </c>
      <c r="E516" s="16">
        <v>355</v>
      </c>
      <c r="F516" s="90">
        <v>20.93</v>
      </c>
      <c r="G516" s="126">
        <f aca="true" t="shared" si="8" ref="G516:G578">F516/E516</f>
        <v>0.05895774647887324</v>
      </c>
    </row>
    <row r="517" spans="1:7" ht="12.75">
      <c r="A517" s="6"/>
      <c r="B517" s="6"/>
      <c r="C517" s="30">
        <v>4120</v>
      </c>
      <c r="D517" s="15" t="s">
        <v>118</v>
      </c>
      <c r="E517" s="35">
        <v>40</v>
      </c>
      <c r="F517" s="90">
        <v>2.94</v>
      </c>
      <c r="G517" s="126">
        <f t="shared" si="8"/>
        <v>0.0735</v>
      </c>
    </row>
    <row r="518" spans="1:7" ht="12.75">
      <c r="A518" s="6"/>
      <c r="B518" s="6"/>
      <c r="C518" s="30">
        <v>4170</v>
      </c>
      <c r="D518" s="15" t="s">
        <v>123</v>
      </c>
      <c r="E518" s="24">
        <v>2000</v>
      </c>
      <c r="F518" s="90">
        <v>120</v>
      </c>
      <c r="G518" s="126">
        <f t="shared" si="8"/>
        <v>0.06</v>
      </c>
    </row>
    <row r="519" spans="1:7" ht="12.75">
      <c r="A519" s="6"/>
      <c r="B519" s="19">
        <v>85295</v>
      </c>
      <c r="C519" s="6"/>
      <c r="D519" s="15" t="s">
        <v>39</v>
      </c>
      <c r="E519" s="25">
        <v>165418</v>
      </c>
      <c r="F519" s="90">
        <f>SUM(F520)</f>
        <v>55351.3</v>
      </c>
      <c r="G519" s="126">
        <f t="shared" si="8"/>
        <v>0.33461473358401145</v>
      </c>
    </row>
    <row r="520" spans="1:7" ht="12.75">
      <c r="A520" s="6"/>
      <c r="B520" s="6"/>
      <c r="C520" s="6"/>
      <c r="D520" s="15" t="s">
        <v>95</v>
      </c>
      <c r="E520" s="25">
        <v>165418</v>
      </c>
      <c r="F520" s="90">
        <f>SUM(F521)</f>
        <v>55351.3</v>
      </c>
      <c r="G520" s="126">
        <f t="shared" si="8"/>
        <v>0.33461473358401145</v>
      </c>
    </row>
    <row r="521" spans="1:7" ht="12.75">
      <c r="A521" s="6"/>
      <c r="B521" s="6"/>
      <c r="C521" s="30">
        <v>3110</v>
      </c>
      <c r="D521" s="15" t="s">
        <v>144</v>
      </c>
      <c r="E521" s="25">
        <v>165418</v>
      </c>
      <c r="F521" s="90">
        <v>55351.3</v>
      </c>
      <c r="G521" s="126">
        <f t="shared" si="8"/>
        <v>0.33461473358401145</v>
      </c>
    </row>
    <row r="522" spans="1:7" ht="12.75">
      <c r="A522" s="17">
        <v>853</v>
      </c>
      <c r="B522" s="6"/>
      <c r="C522" s="6"/>
      <c r="D522" s="13" t="s">
        <v>413</v>
      </c>
      <c r="E522" s="21">
        <v>15000</v>
      </c>
      <c r="F522" s="89">
        <v>4030.2</v>
      </c>
      <c r="G522" s="92">
        <f t="shared" si="8"/>
        <v>0.26868</v>
      </c>
    </row>
    <row r="523" spans="1:7" ht="12.75">
      <c r="A523" s="6"/>
      <c r="B523" s="19">
        <v>85395</v>
      </c>
      <c r="C523" s="6"/>
      <c r="D523" s="15" t="s">
        <v>39</v>
      </c>
      <c r="E523" s="22">
        <v>15000</v>
      </c>
      <c r="F523" s="90">
        <v>4030.2</v>
      </c>
      <c r="G523" s="126">
        <f t="shared" si="8"/>
        <v>0.26868</v>
      </c>
    </row>
    <row r="524" spans="1:7" ht="12.75">
      <c r="A524" s="6"/>
      <c r="B524" s="6"/>
      <c r="C524" s="6"/>
      <c r="D524" s="15" t="s">
        <v>95</v>
      </c>
      <c r="E524" s="22">
        <v>15000</v>
      </c>
      <c r="F524" s="90">
        <v>4030.2</v>
      </c>
      <c r="G524" s="126">
        <f t="shared" si="8"/>
        <v>0.26868</v>
      </c>
    </row>
    <row r="525" spans="1:7" ht="12.75">
      <c r="A525" s="6"/>
      <c r="B525" s="6"/>
      <c r="C525" s="30">
        <v>3110</v>
      </c>
      <c r="D525" s="15" t="s">
        <v>144</v>
      </c>
      <c r="E525" s="22">
        <v>15000</v>
      </c>
      <c r="F525" s="90">
        <v>4030.2</v>
      </c>
      <c r="G525" s="126">
        <f t="shared" si="8"/>
        <v>0.26868</v>
      </c>
    </row>
    <row r="526" spans="1:7" ht="12.75">
      <c r="A526" s="17">
        <v>854</v>
      </c>
      <c r="B526" s="6"/>
      <c r="C526" s="6"/>
      <c r="D526" s="13" t="s">
        <v>147</v>
      </c>
      <c r="E526" s="26">
        <v>232479</v>
      </c>
      <c r="F526" s="89">
        <v>0</v>
      </c>
      <c r="G526" s="92">
        <f t="shared" si="8"/>
        <v>0</v>
      </c>
    </row>
    <row r="527" spans="1:7" ht="12.75">
      <c r="A527" s="6"/>
      <c r="B527" s="19">
        <v>85415</v>
      </c>
      <c r="C527" s="6"/>
      <c r="D527" s="15" t="s">
        <v>148</v>
      </c>
      <c r="E527" s="25">
        <v>232479</v>
      </c>
      <c r="F527" s="90">
        <v>0</v>
      </c>
      <c r="G527" s="126">
        <f t="shared" si="8"/>
        <v>0</v>
      </c>
    </row>
    <row r="528" spans="1:7" ht="12.75">
      <c r="A528" s="6"/>
      <c r="B528" s="6"/>
      <c r="C528" s="6"/>
      <c r="D528" s="15" t="s">
        <v>95</v>
      </c>
      <c r="E528" s="25">
        <v>232479</v>
      </c>
      <c r="F528" s="90">
        <f>SUM(F529:F530)</f>
        <v>0</v>
      </c>
      <c r="G528" s="126">
        <f t="shared" si="8"/>
        <v>0</v>
      </c>
    </row>
    <row r="529" spans="1:7" ht="12.75">
      <c r="A529" s="6"/>
      <c r="B529" s="6"/>
      <c r="C529" s="30">
        <v>3240</v>
      </c>
      <c r="D529" s="15" t="s">
        <v>414</v>
      </c>
      <c r="E529" s="25">
        <v>222479</v>
      </c>
      <c r="F529" s="90">
        <v>0</v>
      </c>
      <c r="G529" s="126">
        <f t="shared" si="8"/>
        <v>0</v>
      </c>
    </row>
    <row r="530" spans="1:7" ht="12.75">
      <c r="A530" s="6"/>
      <c r="B530" s="6"/>
      <c r="C530" s="30">
        <v>3250</v>
      </c>
      <c r="D530" s="15" t="s">
        <v>149</v>
      </c>
      <c r="E530" s="22">
        <v>10000</v>
      </c>
      <c r="F530" s="90">
        <v>0</v>
      </c>
      <c r="G530" s="126">
        <f t="shared" si="8"/>
        <v>0</v>
      </c>
    </row>
    <row r="531" spans="1:7" ht="12.75">
      <c r="A531" s="6"/>
      <c r="B531" s="6"/>
      <c r="C531" s="6"/>
      <c r="D531" s="15" t="s">
        <v>199</v>
      </c>
      <c r="E531" s="7"/>
      <c r="F531" s="90"/>
      <c r="G531" s="126"/>
    </row>
    <row r="532" spans="1:7" ht="12.75">
      <c r="A532" s="6"/>
      <c r="B532" s="6"/>
      <c r="C532" s="6"/>
      <c r="D532" s="15" t="s">
        <v>338</v>
      </c>
      <c r="E532" s="22">
        <v>10000</v>
      </c>
      <c r="F532" s="90">
        <v>0</v>
      </c>
      <c r="G532" s="126">
        <f t="shared" si="8"/>
        <v>0</v>
      </c>
    </row>
    <row r="533" spans="1:7" ht="12.75">
      <c r="A533" s="6"/>
      <c r="B533" s="6"/>
      <c r="C533" s="6"/>
      <c r="D533" s="15" t="s">
        <v>339</v>
      </c>
      <c r="E533" s="7"/>
      <c r="F533" s="90"/>
      <c r="G533" s="126"/>
    </row>
    <row r="534" spans="1:7" ht="12.75">
      <c r="A534" s="17">
        <v>900</v>
      </c>
      <c r="B534" s="6"/>
      <c r="C534" s="6"/>
      <c r="D534" s="13" t="s">
        <v>71</v>
      </c>
      <c r="E534" s="18">
        <v>1528147</v>
      </c>
      <c r="F534" s="89">
        <f>SUM(F535,F554,F565,F576,F582,F589,F606)</f>
        <v>601449.17</v>
      </c>
      <c r="G534" s="92">
        <f t="shared" si="8"/>
        <v>0.39358070264182704</v>
      </c>
    </row>
    <row r="535" spans="1:7" ht="12.75">
      <c r="A535" s="6"/>
      <c r="B535" s="19">
        <v>90001</v>
      </c>
      <c r="C535" s="6"/>
      <c r="D535" s="15" t="s">
        <v>150</v>
      </c>
      <c r="E535" s="25">
        <v>360536</v>
      </c>
      <c r="F535" s="90">
        <f>SUM(F536,F544)</f>
        <v>176234.13</v>
      </c>
      <c r="G535" s="126">
        <f t="shared" si="8"/>
        <v>0.48881146404242576</v>
      </c>
    </row>
    <row r="536" spans="1:7" ht="12.75">
      <c r="A536" s="6"/>
      <c r="B536" s="6"/>
      <c r="C536" s="6"/>
      <c r="D536" s="15" t="s">
        <v>95</v>
      </c>
      <c r="E536" s="22">
        <v>81527</v>
      </c>
      <c r="F536" s="90">
        <f>SUM(F537:F538,F541)</f>
        <v>76654.22</v>
      </c>
      <c r="G536" s="126">
        <f t="shared" si="8"/>
        <v>0.9402310890870509</v>
      </c>
    </row>
    <row r="537" spans="1:7" ht="12.75">
      <c r="A537" s="6"/>
      <c r="B537" s="6"/>
      <c r="C537" s="30">
        <v>2510</v>
      </c>
      <c r="D537" s="15" t="s">
        <v>415</v>
      </c>
      <c r="E537" s="22">
        <v>66387</v>
      </c>
      <c r="F537" s="90">
        <v>66387</v>
      </c>
      <c r="G537" s="126">
        <f t="shared" si="8"/>
        <v>1</v>
      </c>
    </row>
    <row r="538" spans="1:7" ht="12.75">
      <c r="A538" s="6"/>
      <c r="B538" s="6"/>
      <c r="C538" s="30">
        <v>2650</v>
      </c>
      <c r="D538" s="15" t="s">
        <v>151</v>
      </c>
      <c r="E538" s="22">
        <v>10140</v>
      </c>
      <c r="F538" s="90">
        <v>10140</v>
      </c>
      <c r="G538" s="126">
        <f t="shared" si="8"/>
        <v>1</v>
      </c>
    </row>
    <row r="539" spans="1:7" ht="12.75">
      <c r="A539" s="6"/>
      <c r="B539" s="6"/>
      <c r="C539" s="6"/>
      <c r="D539" s="15" t="s">
        <v>199</v>
      </c>
      <c r="E539" s="7"/>
      <c r="F539" s="90"/>
      <c r="G539" s="126"/>
    </row>
    <row r="540" spans="1:7" ht="12.75">
      <c r="A540" s="6"/>
      <c r="B540" s="6"/>
      <c r="C540" s="6"/>
      <c r="D540" s="15" t="s">
        <v>340</v>
      </c>
      <c r="E540" s="22">
        <v>10140</v>
      </c>
      <c r="F540" s="90">
        <v>10140</v>
      </c>
      <c r="G540" s="126">
        <f t="shared" si="8"/>
        <v>1</v>
      </c>
    </row>
    <row r="541" spans="1:7" ht="12.75">
      <c r="A541" s="6"/>
      <c r="B541" s="6"/>
      <c r="C541" s="30">
        <v>4300</v>
      </c>
      <c r="D541" s="15" t="s">
        <v>97</v>
      </c>
      <c r="E541" s="24">
        <v>5000</v>
      </c>
      <c r="F541" s="90">
        <v>127.22</v>
      </c>
      <c r="G541" s="126">
        <f t="shared" si="8"/>
        <v>0.025444</v>
      </c>
    </row>
    <row r="542" spans="1:7" ht="12.75">
      <c r="A542" s="6"/>
      <c r="B542" s="6"/>
      <c r="C542" s="6"/>
      <c r="D542" s="15" t="s">
        <v>199</v>
      </c>
      <c r="E542" s="7"/>
      <c r="F542" s="90"/>
      <c r="G542" s="126"/>
    </row>
    <row r="543" spans="1:7" ht="12.75">
      <c r="A543" s="6"/>
      <c r="B543" s="6"/>
      <c r="C543" s="6"/>
      <c r="D543" s="15" t="s">
        <v>341</v>
      </c>
      <c r="E543" s="24">
        <v>5000</v>
      </c>
      <c r="F543" s="90">
        <v>127.22</v>
      </c>
      <c r="G543" s="126">
        <f t="shared" si="8"/>
        <v>0.025444</v>
      </c>
    </row>
    <row r="544" spans="1:7" ht="12.75">
      <c r="A544" s="6"/>
      <c r="B544" s="6"/>
      <c r="C544" s="6"/>
      <c r="D544" s="15" t="s">
        <v>103</v>
      </c>
      <c r="E544" s="25">
        <v>279009</v>
      </c>
      <c r="F544" s="90">
        <f>SUM(F545,F549)</f>
        <v>99579.91</v>
      </c>
      <c r="G544" s="126">
        <f t="shared" si="8"/>
        <v>0.35690572705539964</v>
      </c>
    </row>
    <row r="545" spans="1:7" ht="12.75">
      <c r="A545" s="6"/>
      <c r="B545" s="6"/>
      <c r="C545" s="30">
        <v>6050</v>
      </c>
      <c r="D545" s="15" t="s">
        <v>104</v>
      </c>
      <c r="E545" s="25">
        <v>125564</v>
      </c>
      <c r="F545" s="90">
        <v>20581.46</v>
      </c>
      <c r="G545" s="126">
        <f t="shared" si="8"/>
        <v>0.16391210856614952</v>
      </c>
    </row>
    <row r="546" spans="1:7" ht="12.75">
      <c r="A546" s="6"/>
      <c r="B546" s="6"/>
      <c r="C546" s="6"/>
      <c r="D546" s="15" t="s">
        <v>199</v>
      </c>
      <c r="E546" s="7"/>
      <c r="F546" s="90"/>
      <c r="G546" s="126"/>
    </row>
    <row r="547" spans="1:7" ht="12.75">
      <c r="A547" s="6"/>
      <c r="B547" s="6"/>
      <c r="C547" s="6"/>
      <c r="D547" s="15" t="s">
        <v>211</v>
      </c>
      <c r="E547" s="25">
        <v>118000</v>
      </c>
      <c r="F547" s="90">
        <v>517.46</v>
      </c>
      <c r="G547" s="126">
        <f t="shared" si="8"/>
        <v>0.004385254237288136</v>
      </c>
    </row>
    <row r="548" spans="1:7" ht="12.75">
      <c r="A548" s="6"/>
      <c r="B548" s="6"/>
      <c r="C548" s="6"/>
      <c r="D548" s="15" t="s">
        <v>416</v>
      </c>
      <c r="E548" s="24">
        <v>7564</v>
      </c>
      <c r="F548" s="90">
        <v>20064</v>
      </c>
      <c r="G548" s="126">
        <f t="shared" si="8"/>
        <v>2.652564780539397</v>
      </c>
    </row>
    <row r="549" spans="1:7" ht="12.75">
      <c r="A549" s="6"/>
      <c r="B549" s="6"/>
      <c r="C549" s="30">
        <v>6210</v>
      </c>
      <c r="D549" s="15" t="s">
        <v>342</v>
      </c>
      <c r="E549" s="25">
        <v>153445</v>
      </c>
      <c r="F549" s="90">
        <v>78998.45</v>
      </c>
      <c r="G549" s="126">
        <f t="shared" si="8"/>
        <v>0.5148323503535469</v>
      </c>
    </row>
    <row r="550" spans="1:7" ht="12.75">
      <c r="A550" s="6"/>
      <c r="B550" s="6"/>
      <c r="C550" s="6"/>
      <c r="D550" s="15" t="s">
        <v>343</v>
      </c>
      <c r="E550" s="7"/>
      <c r="F550" s="90"/>
      <c r="G550" s="126"/>
    </row>
    <row r="551" spans="1:7" ht="12.75">
      <c r="A551" s="6"/>
      <c r="B551" s="6"/>
      <c r="C551" s="6"/>
      <c r="D551" s="15" t="s">
        <v>199</v>
      </c>
      <c r="E551" s="7"/>
      <c r="F551" s="90"/>
      <c r="G551" s="126"/>
    </row>
    <row r="552" spans="1:7" ht="12.75">
      <c r="A552" s="6"/>
      <c r="B552" s="6"/>
      <c r="C552" s="6"/>
      <c r="D552" s="15" t="s">
        <v>213</v>
      </c>
      <c r="E552" s="22">
        <v>58445</v>
      </c>
      <c r="F552" s="90">
        <v>51266.31</v>
      </c>
      <c r="G552" s="126">
        <f t="shared" si="8"/>
        <v>0.8771718709898194</v>
      </c>
    </row>
    <row r="553" spans="1:7" ht="12.75">
      <c r="A553" s="6"/>
      <c r="B553" s="6"/>
      <c r="C553" s="6"/>
      <c r="D553" s="15" t="s">
        <v>212</v>
      </c>
      <c r="E553" s="22">
        <v>95000</v>
      </c>
      <c r="F553" s="90">
        <v>27732.14</v>
      </c>
      <c r="G553" s="126">
        <f t="shared" si="8"/>
        <v>0.29191726315789474</v>
      </c>
    </row>
    <row r="554" spans="1:7" ht="12.75">
      <c r="A554" s="6"/>
      <c r="B554" s="19">
        <v>90002</v>
      </c>
      <c r="C554" s="6"/>
      <c r="D554" s="15" t="s">
        <v>152</v>
      </c>
      <c r="E554" s="25">
        <v>183000</v>
      </c>
      <c r="F554" s="90">
        <f>SUM(F555,F561)</f>
        <v>26717.89</v>
      </c>
      <c r="G554" s="126">
        <f t="shared" si="8"/>
        <v>0.1459993989071038</v>
      </c>
    </row>
    <row r="555" spans="1:7" ht="12.75">
      <c r="A555" s="6"/>
      <c r="B555" s="6"/>
      <c r="C555" s="6"/>
      <c r="D555" s="15" t="s">
        <v>95</v>
      </c>
      <c r="E555" s="22">
        <v>83000</v>
      </c>
      <c r="F555" s="90">
        <f>SUM(F556)</f>
        <v>26717.89</v>
      </c>
      <c r="G555" s="126">
        <f t="shared" si="8"/>
        <v>0.3219022891566265</v>
      </c>
    </row>
    <row r="556" spans="1:7" ht="12.75">
      <c r="A556" s="6"/>
      <c r="B556" s="6"/>
      <c r="C556" s="30">
        <v>4300</v>
      </c>
      <c r="D556" s="15" t="s">
        <v>97</v>
      </c>
      <c r="E556" s="22">
        <v>83000</v>
      </c>
      <c r="F556" s="90">
        <v>26717.89</v>
      </c>
      <c r="G556" s="126">
        <f t="shared" si="8"/>
        <v>0.3219022891566265</v>
      </c>
    </row>
    <row r="557" spans="1:7" ht="12.75">
      <c r="A557" s="6"/>
      <c r="B557" s="6"/>
      <c r="C557" s="6"/>
      <c r="D557" s="15" t="s">
        <v>199</v>
      </c>
      <c r="E557" s="7"/>
      <c r="F557" s="90"/>
      <c r="G557" s="126"/>
    </row>
    <row r="558" spans="1:7" ht="12.75">
      <c r="A558" s="6"/>
      <c r="B558" s="6"/>
      <c r="C558" s="6"/>
      <c r="D558" s="15" t="s">
        <v>344</v>
      </c>
      <c r="E558" s="22">
        <v>70000</v>
      </c>
      <c r="F558" s="90">
        <v>23915.84</v>
      </c>
      <c r="G558" s="126">
        <f t="shared" si="8"/>
        <v>0.34165485714285715</v>
      </c>
    </row>
    <row r="559" spans="1:7" ht="12.75">
      <c r="A559" s="6"/>
      <c r="B559" s="6"/>
      <c r="C559" s="6"/>
      <c r="D559" s="15" t="s">
        <v>345</v>
      </c>
      <c r="E559" s="24">
        <v>8000</v>
      </c>
      <c r="F559" s="90">
        <v>2802.05</v>
      </c>
      <c r="G559" s="126">
        <f t="shared" si="8"/>
        <v>0.35025625000000005</v>
      </c>
    </row>
    <row r="560" spans="1:7" ht="12.75">
      <c r="A560" s="6"/>
      <c r="B560" s="6"/>
      <c r="C560" s="6"/>
      <c r="D560" s="15" t="s">
        <v>346</v>
      </c>
      <c r="E560" s="24">
        <v>5000</v>
      </c>
      <c r="F560" s="90">
        <v>0</v>
      </c>
      <c r="G560" s="126">
        <f t="shared" si="8"/>
        <v>0</v>
      </c>
    </row>
    <row r="561" spans="1:7" ht="12.75">
      <c r="A561" s="6"/>
      <c r="B561" s="6"/>
      <c r="C561" s="6"/>
      <c r="D561" s="15" t="s">
        <v>103</v>
      </c>
      <c r="E561" s="25">
        <v>100000</v>
      </c>
      <c r="F561" s="90">
        <v>0</v>
      </c>
      <c r="G561" s="126">
        <f t="shared" si="8"/>
        <v>0</v>
      </c>
    </row>
    <row r="562" spans="1:7" ht="12.75">
      <c r="A562" s="6"/>
      <c r="B562" s="6"/>
      <c r="C562" s="30">
        <v>6050</v>
      </c>
      <c r="D562" s="15" t="s">
        <v>104</v>
      </c>
      <c r="E562" s="25">
        <v>100000</v>
      </c>
      <c r="F562" s="90">
        <v>0</v>
      </c>
      <c r="G562" s="126">
        <f t="shared" si="8"/>
        <v>0</v>
      </c>
    </row>
    <row r="563" spans="1:7" ht="12.75">
      <c r="A563" s="6"/>
      <c r="B563" s="6"/>
      <c r="C563" s="6"/>
      <c r="D563" s="15" t="s">
        <v>199</v>
      </c>
      <c r="E563" s="7"/>
      <c r="F563" s="90"/>
      <c r="G563" s="126"/>
    </row>
    <row r="564" spans="1:7" ht="12.75">
      <c r="A564" s="6"/>
      <c r="B564" s="6"/>
      <c r="C564" s="6"/>
      <c r="D564" s="15" t="s">
        <v>417</v>
      </c>
      <c r="E564" s="25">
        <v>100000</v>
      </c>
      <c r="F564" s="90">
        <v>0</v>
      </c>
      <c r="G564" s="126">
        <f t="shared" si="8"/>
        <v>0</v>
      </c>
    </row>
    <row r="565" spans="1:7" ht="12.75">
      <c r="A565" s="6"/>
      <c r="B565" s="19">
        <v>90003</v>
      </c>
      <c r="C565" s="6"/>
      <c r="D565" s="15" t="s">
        <v>153</v>
      </c>
      <c r="E565" s="25">
        <v>383464</v>
      </c>
      <c r="F565" s="90">
        <f>SUM(F566,F572)</f>
        <v>139171.9</v>
      </c>
      <c r="G565" s="126">
        <f t="shared" si="8"/>
        <v>0.36293341747856384</v>
      </c>
    </row>
    <row r="566" spans="1:7" ht="12.75">
      <c r="A566" s="6"/>
      <c r="B566" s="6"/>
      <c r="C566" s="6"/>
      <c r="D566" s="15" t="s">
        <v>95</v>
      </c>
      <c r="E566" s="25">
        <v>333464</v>
      </c>
      <c r="F566" s="90">
        <f>SUM(F567)</f>
        <v>139171.9</v>
      </c>
      <c r="G566" s="126">
        <f t="shared" si="8"/>
        <v>0.41735209797759276</v>
      </c>
    </row>
    <row r="567" spans="1:7" ht="12.75">
      <c r="A567" s="6"/>
      <c r="B567" s="6"/>
      <c r="C567" s="30">
        <v>4300</v>
      </c>
      <c r="D567" s="15" t="s">
        <v>97</v>
      </c>
      <c r="E567" s="25">
        <v>333464</v>
      </c>
      <c r="F567" s="90">
        <v>139171.9</v>
      </c>
      <c r="G567" s="126">
        <f t="shared" si="8"/>
        <v>0.41735209797759276</v>
      </c>
    </row>
    <row r="568" spans="1:7" ht="12.75">
      <c r="A568" s="6"/>
      <c r="B568" s="6"/>
      <c r="C568" s="6"/>
      <c r="D568" s="15" t="s">
        <v>199</v>
      </c>
      <c r="E568" s="7"/>
      <c r="F568" s="90"/>
      <c r="G568" s="126"/>
    </row>
    <row r="569" spans="1:7" ht="12.75">
      <c r="A569" s="6"/>
      <c r="B569" s="6"/>
      <c r="C569" s="6"/>
      <c r="D569" s="15" t="s">
        <v>347</v>
      </c>
      <c r="E569" s="22">
        <v>75000</v>
      </c>
      <c r="F569" s="90">
        <v>52500</v>
      </c>
      <c r="G569" s="126">
        <f t="shared" si="8"/>
        <v>0.7</v>
      </c>
    </row>
    <row r="570" spans="1:7" ht="12.75">
      <c r="A570" s="6"/>
      <c r="B570" s="6"/>
      <c r="C570" s="6"/>
      <c r="D570" s="15" t="s">
        <v>348</v>
      </c>
      <c r="E570" s="25">
        <v>113464</v>
      </c>
      <c r="F570" s="90">
        <v>78644.87</v>
      </c>
      <c r="G570" s="126">
        <f t="shared" si="8"/>
        <v>0.6931261898046958</v>
      </c>
    </row>
    <row r="571" spans="1:7" ht="12.75">
      <c r="A571" s="6"/>
      <c r="B571" s="6"/>
      <c r="C571" s="6"/>
      <c r="D571" s="15" t="s">
        <v>349</v>
      </c>
      <c r="E571" s="25">
        <v>145000</v>
      </c>
      <c r="F571" s="90">
        <v>8027.03</v>
      </c>
      <c r="G571" s="126">
        <f t="shared" si="8"/>
        <v>0.055358827586206895</v>
      </c>
    </row>
    <row r="572" spans="1:7" ht="12.75">
      <c r="A572" s="6"/>
      <c r="B572" s="6"/>
      <c r="C572" s="6"/>
      <c r="D572" s="15" t="s">
        <v>103</v>
      </c>
      <c r="E572" s="22">
        <v>50000</v>
      </c>
      <c r="F572" s="90">
        <v>0</v>
      </c>
      <c r="G572" s="126">
        <f t="shared" si="8"/>
        <v>0</v>
      </c>
    </row>
    <row r="573" spans="1:7" ht="12.75">
      <c r="A573" s="6"/>
      <c r="B573" s="6"/>
      <c r="C573" s="30">
        <v>6050</v>
      </c>
      <c r="D573" s="15" t="s">
        <v>104</v>
      </c>
      <c r="E573" s="22">
        <v>50000</v>
      </c>
      <c r="F573" s="90">
        <v>0</v>
      </c>
      <c r="G573" s="126">
        <f t="shared" si="8"/>
        <v>0</v>
      </c>
    </row>
    <row r="574" spans="1:7" ht="12.75">
      <c r="A574" s="6"/>
      <c r="B574" s="6"/>
      <c r="C574" s="6"/>
      <c r="D574" s="15" t="s">
        <v>199</v>
      </c>
      <c r="E574" s="7"/>
      <c r="F574" s="90"/>
      <c r="G574" s="126"/>
    </row>
    <row r="575" spans="1:7" ht="12.75">
      <c r="A575" s="6"/>
      <c r="B575" s="6"/>
      <c r="C575" s="6"/>
      <c r="D575" s="15" t="s">
        <v>418</v>
      </c>
      <c r="E575" s="22">
        <v>50000</v>
      </c>
      <c r="F575" s="90">
        <v>0</v>
      </c>
      <c r="G575" s="126">
        <f t="shared" si="8"/>
        <v>0</v>
      </c>
    </row>
    <row r="576" spans="1:7" ht="12.75">
      <c r="A576" s="6"/>
      <c r="B576" s="19">
        <v>90004</v>
      </c>
      <c r="C576" s="6"/>
      <c r="D576" s="15" t="s">
        <v>154</v>
      </c>
      <c r="E576" s="22">
        <v>77000</v>
      </c>
      <c r="F576" s="90">
        <f>SUM(F577)</f>
        <v>19756.53</v>
      </c>
      <c r="G576" s="126">
        <f t="shared" si="8"/>
        <v>0.2565783116883117</v>
      </c>
    </row>
    <row r="577" spans="1:7" ht="12.75">
      <c r="A577" s="6"/>
      <c r="B577" s="6"/>
      <c r="C577" s="6"/>
      <c r="D577" s="15" t="s">
        <v>95</v>
      </c>
      <c r="E577" s="22">
        <v>77000</v>
      </c>
      <c r="F577" s="90">
        <f>SUM(F578)</f>
        <v>19756.53</v>
      </c>
      <c r="G577" s="126">
        <f t="shared" si="8"/>
        <v>0.2565783116883117</v>
      </c>
    </row>
    <row r="578" spans="1:7" ht="12.75">
      <c r="A578" s="6"/>
      <c r="B578" s="6"/>
      <c r="C578" s="30">
        <v>4300</v>
      </c>
      <c r="D578" s="15" t="s">
        <v>97</v>
      </c>
      <c r="E578" s="22">
        <v>77000</v>
      </c>
      <c r="F578" s="90">
        <v>19756.53</v>
      </c>
      <c r="G578" s="126">
        <f t="shared" si="8"/>
        <v>0.2565783116883117</v>
      </c>
    </row>
    <row r="579" spans="1:7" ht="12.75">
      <c r="A579" s="6"/>
      <c r="B579" s="6"/>
      <c r="C579" s="6"/>
      <c r="D579" s="15" t="s">
        <v>199</v>
      </c>
      <c r="E579" s="7"/>
      <c r="F579" s="90"/>
      <c r="G579" s="126"/>
    </row>
    <row r="580" spans="1:7" ht="12.75">
      <c r="A580" s="6"/>
      <c r="B580" s="6"/>
      <c r="C580" s="6"/>
      <c r="D580" s="15" t="s">
        <v>350</v>
      </c>
      <c r="E580" s="22">
        <v>62000</v>
      </c>
      <c r="F580" s="90">
        <v>19756.53</v>
      </c>
      <c r="G580" s="126">
        <f aca="true" t="shared" si="9" ref="G580:G641">F580/E580</f>
        <v>0.31865370967741935</v>
      </c>
    </row>
    <row r="581" spans="1:7" ht="12.75">
      <c r="A581" s="6"/>
      <c r="B581" s="6"/>
      <c r="C581" s="6"/>
      <c r="D581" s="15" t="s">
        <v>351</v>
      </c>
      <c r="E581" s="22">
        <v>15000</v>
      </c>
      <c r="F581" s="90">
        <v>0</v>
      </c>
      <c r="G581" s="126">
        <f t="shared" si="9"/>
        <v>0</v>
      </c>
    </row>
    <row r="582" spans="1:7" ht="12.75">
      <c r="A582" s="6"/>
      <c r="B582" s="19">
        <v>90013</v>
      </c>
      <c r="C582" s="6"/>
      <c r="D582" s="15" t="s">
        <v>155</v>
      </c>
      <c r="E582" s="22">
        <v>12500</v>
      </c>
      <c r="F582" s="90">
        <f>SUM(F583)</f>
        <v>4576.79</v>
      </c>
      <c r="G582" s="126">
        <f t="shared" si="9"/>
        <v>0.3661432</v>
      </c>
    </row>
    <row r="583" spans="1:7" ht="12.75">
      <c r="A583" s="6"/>
      <c r="B583" s="6"/>
      <c r="C583" s="6"/>
      <c r="D583" s="15" t="s">
        <v>95</v>
      </c>
      <c r="E583" s="22">
        <v>12500</v>
      </c>
      <c r="F583" s="90">
        <f>SUM(F584)</f>
        <v>4576.79</v>
      </c>
      <c r="G583" s="126">
        <f t="shared" si="9"/>
        <v>0.3661432</v>
      </c>
    </row>
    <row r="584" spans="1:7" ht="12.75">
      <c r="A584" s="6"/>
      <c r="B584" s="6"/>
      <c r="C584" s="30">
        <v>2900</v>
      </c>
      <c r="D584" s="15" t="s">
        <v>324</v>
      </c>
      <c r="E584" s="22">
        <v>12500</v>
      </c>
      <c r="F584" s="90">
        <v>4576.79</v>
      </c>
      <c r="G584" s="126">
        <f t="shared" si="9"/>
        <v>0.3661432</v>
      </c>
    </row>
    <row r="585" spans="1:7" ht="12.75">
      <c r="A585" s="6"/>
      <c r="B585" s="6"/>
      <c r="C585" s="6"/>
      <c r="D585" s="15" t="s">
        <v>325</v>
      </c>
      <c r="E585" s="7"/>
      <c r="F585" s="90"/>
      <c r="G585" s="126"/>
    </row>
    <row r="586" spans="1:7" ht="12.75">
      <c r="A586" s="6"/>
      <c r="B586" s="6"/>
      <c r="C586" s="6"/>
      <c r="D586" s="15" t="s">
        <v>326</v>
      </c>
      <c r="E586" s="7"/>
      <c r="F586" s="90"/>
      <c r="G586" s="126"/>
    </row>
    <row r="587" spans="1:7" ht="12.75">
      <c r="A587" s="6"/>
      <c r="B587" s="6"/>
      <c r="C587" s="6"/>
      <c r="D587" s="15" t="s">
        <v>199</v>
      </c>
      <c r="E587" s="7"/>
      <c r="F587" s="90"/>
      <c r="G587" s="126"/>
    </row>
    <row r="588" spans="1:7" ht="12.75">
      <c r="A588" s="6"/>
      <c r="B588" s="6"/>
      <c r="C588" s="6"/>
      <c r="D588" s="15" t="s">
        <v>352</v>
      </c>
      <c r="E588" s="22">
        <v>12500</v>
      </c>
      <c r="F588" s="90">
        <v>4576.79</v>
      </c>
      <c r="G588" s="126">
        <f t="shared" si="9"/>
        <v>0.3661432</v>
      </c>
    </row>
    <row r="589" spans="1:7" ht="12.75">
      <c r="A589" s="6"/>
      <c r="B589" s="19">
        <v>90015</v>
      </c>
      <c r="C589" s="6"/>
      <c r="D589" s="15" t="s">
        <v>156</v>
      </c>
      <c r="E589" s="25">
        <v>465317</v>
      </c>
      <c r="F589" s="90">
        <f>SUM(F590,F597)</f>
        <v>192765.58</v>
      </c>
      <c r="G589" s="126">
        <f t="shared" si="9"/>
        <v>0.41426721998121707</v>
      </c>
    </row>
    <row r="590" spans="1:7" ht="12.75">
      <c r="A590" s="6"/>
      <c r="B590" s="6"/>
      <c r="C590" s="6"/>
      <c r="D590" s="15" t="s">
        <v>95</v>
      </c>
      <c r="E590" s="25">
        <v>376317</v>
      </c>
      <c r="F590" s="90">
        <f>SUM(F591,F594)</f>
        <v>187476.47</v>
      </c>
      <c r="G590" s="126">
        <f t="shared" si="9"/>
        <v>0.49818761841745124</v>
      </c>
    </row>
    <row r="591" spans="1:7" ht="12.75">
      <c r="A591" s="6"/>
      <c r="B591" s="6"/>
      <c r="C591" s="30">
        <v>4260</v>
      </c>
      <c r="D591" s="15" t="s">
        <v>107</v>
      </c>
      <c r="E591" s="25">
        <v>293223</v>
      </c>
      <c r="F591" s="90">
        <v>148865.07</v>
      </c>
      <c r="G591" s="126">
        <f t="shared" si="9"/>
        <v>0.5076855158019664</v>
      </c>
    </row>
    <row r="592" spans="1:7" ht="12.75">
      <c r="A592" s="6"/>
      <c r="B592" s="6"/>
      <c r="C592" s="6"/>
      <c r="D592" s="15" t="s">
        <v>199</v>
      </c>
      <c r="E592" s="7"/>
      <c r="F592" s="90"/>
      <c r="G592" s="126"/>
    </row>
    <row r="593" spans="1:7" ht="12.75">
      <c r="A593" s="6"/>
      <c r="B593" s="6"/>
      <c r="C593" s="6"/>
      <c r="D593" s="15" t="s">
        <v>353</v>
      </c>
      <c r="E593" s="25">
        <v>293223</v>
      </c>
      <c r="F593" s="90">
        <v>148865.07</v>
      </c>
      <c r="G593" s="126">
        <f t="shared" si="9"/>
        <v>0.5076855158019664</v>
      </c>
    </row>
    <row r="594" spans="1:7" ht="12.75">
      <c r="A594" s="6"/>
      <c r="B594" s="6"/>
      <c r="C594" s="30">
        <v>4270</v>
      </c>
      <c r="D594" s="15" t="s">
        <v>105</v>
      </c>
      <c r="E594" s="22">
        <v>83094</v>
      </c>
      <c r="F594" s="90">
        <v>38611.4</v>
      </c>
      <c r="G594" s="126">
        <f t="shared" si="9"/>
        <v>0.4646713360772138</v>
      </c>
    </row>
    <row r="595" spans="1:7" ht="12.75">
      <c r="A595" s="6"/>
      <c r="B595" s="6"/>
      <c r="C595" s="6"/>
      <c r="D595" s="15" t="s">
        <v>199</v>
      </c>
      <c r="E595" s="7"/>
      <c r="F595" s="90"/>
      <c r="G595" s="126"/>
    </row>
    <row r="596" spans="1:7" ht="12.75">
      <c r="A596" s="6"/>
      <c r="B596" s="6"/>
      <c r="C596" s="6"/>
      <c r="D596" s="15" t="s">
        <v>354</v>
      </c>
      <c r="E596" s="22">
        <v>83094</v>
      </c>
      <c r="F596" s="90">
        <v>38611.4</v>
      </c>
      <c r="G596" s="126">
        <f t="shared" si="9"/>
        <v>0.4646713360772138</v>
      </c>
    </row>
    <row r="597" spans="1:7" ht="12.75">
      <c r="A597" s="6"/>
      <c r="B597" s="6"/>
      <c r="C597" s="6"/>
      <c r="D597" s="15" t="s">
        <v>103</v>
      </c>
      <c r="E597" s="22">
        <v>89000</v>
      </c>
      <c r="F597" s="90">
        <f>SUM(F598)</f>
        <v>5289.11</v>
      </c>
      <c r="G597" s="126">
        <f t="shared" si="9"/>
        <v>0.05942820224719101</v>
      </c>
    </row>
    <row r="598" spans="1:7" ht="12.75">
      <c r="A598" s="6"/>
      <c r="B598" s="6"/>
      <c r="C598" s="30">
        <v>6050</v>
      </c>
      <c r="D598" s="15" t="s">
        <v>104</v>
      </c>
      <c r="E598" s="22">
        <v>89000</v>
      </c>
      <c r="F598" s="90">
        <v>5289.11</v>
      </c>
      <c r="G598" s="126">
        <f t="shared" si="9"/>
        <v>0.05942820224719101</v>
      </c>
    </row>
    <row r="599" spans="1:7" ht="12.75">
      <c r="A599" s="6"/>
      <c r="B599" s="6"/>
      <c r="C599" s="6"/>
      <c r="D599" s="15" t="s">
        <v>199</v>
      </c>
      <c r="E599" s="7"/>
      <c r="F599" s="90"/>
      <c r="G599" s="126"/>
    </row>
    <row r="600" spans="1:7" ht="12.75">
      <c r="A600" s="6"/>
      <c r="B600" s="6"/>
      <c r="C600" s="6"/>
      <c r="D600" s="15" t="s">
        <v>355</v>
      </c>
      <c r="E600" s="22">
        <v>20000</v>
      </c>
      <c r="F600" s="90">
        <v>0</v>
      </c>
      <c r="G600" s="126">
        <f t="shared" si="9"/>
        <v>0</v>
      </c>
    </row>
    <row r="601" spans="1:7" ht="12.75">
      <c r="A601" s="6"/>
      <c r="B601" s="6"/>
      <c r="C601" s="6"/>
      <c r="D601" s="15" t="s">
        <v>356</v>
      </c>
      <c r="E601" s="22">
        <v>15000</v>
      </c>
      <c r="F601" s="90">
        <v>0</v>
      </c>
      <c r="G601" s="126">
        <f t="shared" si="9"/>
        <v>0</v>
      </c>
    </row>
    <row r="602" spans="1:7" ht="12.75">
      <c r="A602" s="6"/>
      <c r="B602" s="6"/>
      <c r="C602" s="6"/>
      <c r="D602" s="15" t="s">
        <v>214</v>
      </c>
      <c r="E602" s="22">
        <v>15000</v>
      </c>
      <c r="F602" s="90">
        <v>5118.36</v>
      </c>
      <c r="G602" s="126">
        <f t="shared" si="9"/>
        <v>0.34122399999999997</v>
      </c>
    </row>
    <row r="603" spans="1:7" ht="12.75">
      <c r="A603" s="6"/>
      <c r="B603" s="6"/>
      <c r="C603" s="6"/>
      <c r="D603" s="15" t="s">
        <v>357</v>
      </c>
      <c r="E603" s="22">
        <v>19000</v>
      </c>
      <c r="F603" s="90">
        <v>0</v>
      </c>
      <c r="G603" s="126">
        <f t="shared" si="9"/>
        <v>0</v>
      </c>
    </row>
    <row r="604" spans="1:7" ht="12.75">
      <c r="A604" s="6"/>
      <c r="B604" s="6"/>
      <c r="C604" s="6"/>
      <c r="D604" s="15" t="s">
        <v>358</v>
      </c>
      <c r="E604" s="22">
        <v>10000</v>
      </c>
      <c r="F604" s="90">
        <v>170.75</v>
      </c>
      <c r="G604" s="126">
        <f t="shared" si="9"/>
        <v>0.017075</v>
      </c>
    </row>
    <row r="605" spans="1:7" ht="12.75">
      <c r="A605" s="6"/>
      <c r="B605" s="6"/>
      <c r="C605" s="6"/>
      <c r="D605" s="15" t="s">
        <v>359</v>
      </c>
      <c r="E605" s="22">
        <v>10000</v>
      </c>
      <c r="F605" s="90">
        <v>0</v>
      </c>
      <c r="G605" s="126">
        <f t="shared" si="9"/>
        <v>0</v>
      </c>
    </row>
    <row r="606" spans="1:7" ht="12.75">
      <c r="A606" s="6"/>
      <c r="B606" s="19">
        <v>90095</v>
      </c>
      <c r="C606" s="6"/>
      <c r="D606" s="15" t="s">
        <v>39</v>
      </c>
      <c r="E606" s="22">
        <v>46330</v>
      </c>
      <c r="F606" s="90">
        <f>SUM(F607)</f>
        <v>42226.35</v>
      </c>
      <c r="G606" s="126">
        <f t="shared" si="9"/>
        <v>0.9114256421325275</v>
      </c>
    </row>
    <row r="607" spans="1:7" ht="12.75">
      <c r="A607" s="6"/>
      <c r="B607" s="6"/>
      <c r="C607" s="6"/>
      <c r="D607" s="15" t="s">
        <v>95</v>
      </c>
      <c r="E607" s="22">
        <v>46330</v>
      </c>
      <c r="F607" s="90">
        <f>SUM(F608,F611,F614,F617,F621)</f>
        <v>42226.35</v>
      </c>
      <c r="G607" s="126">
        <f t="shared" si="9"/>
        <v>0.9114256421325275</v>
      </c>
    </row>
    <row r="608" spans="1:7" ht="12.75">
      <c r="A608" s="6"/>
      <c r="B608" s="6"/>
      <c r="C608" s="30">
        <v>4110</v>
      </c>
      <c r="D608" s="15" t="s">
        <v>117</v>
      </c>
      <c r="E608" s="16">
        <v>950</v>
      </c>
      <c r="F608" s="90">
        <v>487.8</v>
      </c>
      <c r="G608" s="126">
        <f t="shared" si="9"/>
        <v>0.5134736842105263</v>
      </c>
    </row>
    <row r="609" spans="1:7" ht="12.75">
      <c r="A609" s="6"/>
      <c r="B609" s="6"/>
      <c r="C609" s="6"/>
      <c r="D609" s="15" t="s">
        <v>199</v>
      </c>
      <c r="E609" s="7"/>
      <c r="F609" s="90"/>
      <c r="G609" s="126"/>
    </row>
    <row r="610" spans="1:7" ht="12.75">
      <c r="A610" s="6"/>
      <c r="B610" s="6"/>
      <c r="C610" s="6"/>
      <c r="D610" s="15" t="s">
        <v>419</v>
      </c>
      <c r="E610" s="16">
        <v>950</v>
      </c>
      <c r="F610" s="90">
        <v>487.8</v>
      </c>
      <c r="G610" s="126">
        <f t="shared" si="9"/>
        <v>0.5134736842105263</v>
      </c>
    </row>
    <row r="611" spans="1:7" ht="12.75">
      <c r="A611" s="6"/>
      <c r="B611" s="6"/>
      <c r="C611" s="30">
        <v>4120</v>
      </c>
      <c r="D611" s="15" t="s">
        <v>118</v>
      </c>
      <c r="E611" s="16">
        <v>132</v>
      </c>
      <c r="F611" s="90">
        <v>73.5</v>
      </c>
      <c r="G611" s="126">
        <f t="shared" si="9"/>
        <v>0.5568181818181818</v>
      </c>
    </row>
    <row r="612" spans="1:7" ht="12.75">
      <c r="A612" s="6"/>
      <c r="B612" s="6"/>
      <c r="C612" s="6"/>
      <c r="D612" s="15" t="s">
        <v>199</v>
      </c>
      <c r="E612" s="7"/>
      <c r="F612" s="90"/>
      <c r="G612" s="126"/>
    </row>
    <row r="613" spans="1:7" ht="12.75">
      <c r="A613" s="6"/>
      <c r="B613" s="6"/>
      <c r="C613" s="6"/>
      <c r="D613" s="15" t="s">
        <v>419</v>
      </c>
      <c r="E613" s="16">
        <v>132</v>
      </c>
      <c r="F613" s="90">
        <v>73.5</v>
      </c>
      <c r="G613" s="126">
        <f t="shared" si="9"/>
        <v>0.5568181818181818</v>
      </c>
    </row>
    <row r="614" spans="1:7" ht="12.75">
      <c r="A614" s="6"/>
      <c r="B614" s="6"/>
      <c r="C614" s="30">
        <v>4170</v>
      </c>
      <c r="D614" s="15" t="s">
        <v>123</v>
      </c>
      <c r="E614" s="24">
        <v>4748</v>
      </c>
      <c r="F614" s="90">
        <v>4189.46</v>
      </c>
      <c r="G614" s="126">
        <f t="shared" si="9"/>
        <v>0.882363100252738</v>
      </c>
    </row>
    <row r="615" spans="1:7" ht="12.75">
      <c r="A615" s="6"/>
      <c r="B615" s="6"/>
      <c r="C615" s="6"/>
      <c r="D615" s="15" t="s">
        <v>199</v>
      </c>
      <c r="E615" s="7"/>
      <c r="F615" s="90"/>
      <c r="G615" s="126"/>
    </row>
    <row r="616" spans="1:7" ht="12.75">
      <c r="A616" s="6"/>
      <c r="B616" s="6"/>
      <c r="C616" s="6"/>
      <c r="D616" s="15" t="s">
        <v>419</v>
      </c>
      <c r="E616" s="24">
        <v>4748</v>
      </c>
      <c r="F616" s="90">
        <v>4189.46</v>
      </c>
      <c r="G616" s="126">
        <f t="shared" si="9"/>
        <v>0.882363100252738</v>
      </c>
    </row>
    <row r="617" spans="1:7" ht="12.75">
      <c r="A617" s="6"/>
      <c r="B617" s="6"/>
      <c r="C617" s="30">
        <v>4210</v>
      </c>
      <c r="D617" s="15" t="s">
        <v>100</v>
      </c>
      <c r="E617" s="22">
        <v>37000</v>
      </c>
      <c r="F617" s="90">
        <v>36224.59</v>
      </c>
      <c r="G617" s="126">
        <f t="shared" si="9"/>
        <v>0.9790429729729728</v>
      </c>
    </row>
    <row r="618" spans="1:7" ht="12.75">
      <c r="A618" s="6"/>
      <c r="B618" s="6"/>
      <c r="C618" s="6"/>
      <c r="D618" s="15" t="s">
        <v>199</v>
      </c>
      <c r="E618" s="7"/>
      <c r="F618" s="90"/>
      <c r="G618" s="126"/>
    </row>
    <row r="619" spans="1:7" ht="12.75">
      <c r="A619" s="6"/>
      <c r="B619" s="6"/>
      <c r="C619" s="6"/>
      <c r="D619" s="15" t="s">
        <v>360</v>
      </c>
      <c r="E619" s="22">
        <v>12000</v>
      </c>
      <c r="F619" s="90">
        <v>11960.01</v>
      </c>
      <c r="G619" s="126">
        <f t="shared" si="9"/>
        <v>0.9966675</v>
      </c>
    </row>
    <row r="620" spans="1:7" ht="12.75">
      <c r="A620" s="6"/>
      <c r="B620" s="6"/>
      <c r="C620" s="6"/>
      <c r="D620" s="15" t="s">
        <v>361</v>
      </c>
      <c r="E620" s="22">
        <v>25000</v>
      </c>
      <c r="F620" s="90">
        <v>24264.58</v>
      </c>
      <c r="G620" s="126">
        <f t="shared" si="9"/>
        <v>0.9705832000000001</v>
      </c>
    </row>
    <row r="621" spans="1:7" ht="12.75">
      <c r="A621" s="6"/>
      <c r="B621" s="6"/>
      <c r="C621" s="30">
        <v>4520</v>
      </c>
      <c r="D621" s="15" t="s">
        <v>110</v>
      </c>
      <c r="E621" s="24">
        <v>3500</v>
      </c>
      <c r="F621" s="90">
        <v>1251</v>
      </c>
      <c r="G621" s="126">
        <f t="shared" si="9"/>
        <v>0.35742857142857143</v>
      </c>
    </row>
    <row r="622" spans="1:7" ht="12.75">
      <c r="A622" s="6"/>
      <c r="B622" s="6"/>
      <c r="C622" s="6"/>
      <c r="D622" s="15" t="s">
        <v>199</v>
      </c>
      <c r="E622" s="7"/>
      <c r="F622" s="90"/>
      <c r="G622" s="126"/>
    </row>
    <row r="623" spans="1:7" ht="12.75">
      <c r="A623" s="6"/>
      <c r="B623" s="6"/>
      <c r="C623" s="6"/>
      <c r="D623" s="15" t="s">
        <v>362</v>
      </c>
      <c r="E623" s="24">
        <v>3500</v>
      </c>
      <c r="F623" s="90">
        <v>1251</v>
      </c>
      <c r="G623" s="126">
        <f t="shared" si="9"/>
        <v>0.35742857142857143</v>
      </c>
    </row>
    <row r="624" spans="1:7" ht="12.75">
      <c r="A624" s="17">
        <v>921</v>
      </c>
      <c r="B624" s="6"/>
      <c r="C624" s="6"/>
      <c r="D624" s="13" t="s">
        <v>157</v>
      </c>
      <c r="E624" s="18">
        <v>1096502</v>
      </c>
      <c r="F624" s="89">
        <f>SUM(F625,F630,F647,F663,F668,F675)</f>
        <v>522417.5</v>
      </c>
      <c r="G624" s="92">
        <f t="shared" si="9"/>
        <v>0.4764400794526595</v>
      </c>
    </row>
    <row r="625" spans="1:7" ht="12.75">
      <c r="A625" s="6"/>
      <c r="B625" s="19">
        <v>92103</v>
      </c>
      <c r="C625" s="6"/>
      <c r="D625" s="15" t="s">
        <v>158</v>
      </c>
      <c r="E625" s="22">
        <v>76880</v>
      </c>
      <c r="F625" s="90">
        <v>36420</v>
      </c>
      <c r="G625" s="126">
        <f t="shared" si="9"/>
        <v>0.4737252861602497</v>
      </c>
    </row>
    <row r="626" spans="1:7" ht="12.75">
      <c r="A626" s="6"/>
      <c r="B626" s="6"/>
      <c r="C626" s="6"/>
      <c r="D626" s="15" t="s">
        <v>95</v>
      </c>
      <c r="E626" s="22">
        <v>76880</v>
      </c>
      <c r="F626" s="90">
        <v>36420</v>
      </c>
      <c r="G626" s="126">
        <f t="shared" si="9"/>
        <v>0.4737252861602497</v>
      </c>
    </row>
    <row r="627" spans="1:7" ht="12.75">
      <c r="A627" s="6"/>
      <c r="B627" s="6"/>
      <c r="C627" s="30">
        <v>2480</v>
      </c>
      <c r="D627" s="15" t="s">
        <v>159</v>
      </c>
      <c r="E627" s="22">
        <v>76880</v>
      </c>
      <c r="F627" s="90">
        <v>36420</v>
      </c>
      <c r="G627" s="126">
        <f t="shared" si="9"/>
        <v>0.4737252861602497</v>
      </c>
    </row>
    <row r="628" spans="1:7" ht="12.75">
      <c r="A628" s="6"/>
      <c r="B628" s="6"/>
      <c r="C628" s="6"/>
      <c r="D628" s="15" t="s">
        <v>199</v>
      </c>
      <c r="E628" s="7"/>
      <c r="F628" s="90"/>
      <c r="G628" s="126"/>
    </row>
    <row r="629" spans="1:7" ht="12.75">
      <c r="A629" s="6"/>
      <c r="B629" s="6"/>
      <c r="C629" s="6"/>
      <c r="D629" s="15" t="s">
        <v>363</v>
      </c>
      <c r="E629" s="22">
        <v>76880</v>
      </c>
      <c r="F629" s="90">
        <v>36420</v>
      </c>
      <c r="G629" s="126">
        <f t="shared" si="9"/>
        <v>0.4737252861602497</v>
      </c>
    </row>
    <row r="630" spans="1:7" ht="12.75">
      <c r="A630" s="6"/>
      <c r="B630" s="19">
        <v>92105</v>
      </c>
      <c r="C630" s="6"/>
      <c r="D630" s="15" t="s">
        <v>160</v>
      </c>
      <c r="E630" s="22">
        <v>26500</v>
      </c>
      <c r="F630" s="90">
        <f>SUM(F631)</f>
        <v>2187.5</v>
      </c>
      <c r="G630" s="126">
        <f t="shared" si="9"/>
        <v>0.08254716981132075</v>
      </c>
    </row>
    <row r="631" spans="1:7" ht="12.75">
      <c r="A631" s="6"/>
      <c r="B631" s="6"/>
      <c r="C631" s="6"/>
      <c r="D631" s="15" t="s">
        <v>95</v>
      </c>
      <c r="E631" s="22">
        <v>26500</v>
      </c>
      <c r="F631" s="90">
        <f>SUM(F632,F635,F638,F641,F644)</f>
        <v>2187.5</v>
      </c>
      <c r="G631" s="126">
        <f t="shared" si="9"/>
        <v>0.08254716981132075</v>
      </c>
    </row>
    <row r="632" spans="1:7" ht="12.75">
      <c r="A632" s="6"/>
      <c r="B632" s="6"/>
      <c r="C632" s="30">
        <v>4110</v>
      </c>
      <c r="D632" s="15" t="s">
        <v>117</v>
      </c>
      <c r="E632" s="16">
        <v>150</v>
      </c>
      <c r="F632" s="90">
        <v>0</v>
      </c>
      <c r="G632" s="126">
        <f t="shared" si="9"/>
        <v>0</v>
      </c>
    </row>
    <row r="633" spans="1:7" ht="12.75">
      <c r="A633" s="6"/>
      <c r="B633" s="6"/>
      <c r="C633" s="6"/>
      <c r="D633" s="15" t="s">
        <v>199</v>
      </c>
      <c r="E633" s="7"/>
      <c r="F633" s="90"/>
      <c r="G633" s="126"/>
    </row>
    <row r="634" spans="1:7" ht="12.75">
      <c r="A634" s="6"/>
      <c r="B634" s="6"/>
      <c r="C634" s="6"/>
      <c r="D634" s="15" t="s">
        <v>364</v>
      </c>
      <c r="E634" s="16">
        <v>150</v>
      </c>
      <c r="F634" s="90">
        <v>0</v>
      </c>
      <c r="G634" s="126">
        <f t="shared" si="9"/>
        <v>0</v>
      </c>
    </row>
    <row r="635" spans="1:7" ht="12.75">
      <c r="A635" s="6"/>
      <c r="B635" s="6"/>
      <c r="C635" s="30">
        <v>4120</v>
      </c>
      <c r="D635" s="15" t="s">
        <v>118</v>
      </c>
      <c r="E635" s="35">
        <v>80</v>
      </c>
      <c r="F635" s="90">
        <v>0</v>
      </c>
      <c r="G635" s="126">
        <f t="shared" si="9"/>
        <v>0</v>
      </c>
    </row>
    <row r="636" spans="1:7" ht="12.75">
      <c r="A636" s="6"/>
      <c r="B636" s="6"/>
      <c r="C636" s="6"/>
      <c r="D636" s="15" t="s">
        <v>199</v>
      </c>
      <c r="E636" s="7"/>
      <c r="F636" s="90"/>
      <c r="G636" s="126"/>
    </row>
    <row r="637" spans="1:7" ht="12.75">
      <c r="A637" s="6"/>
      <c r="B637" s="6"/>
      <c r="C637" s="6"/>
      <c r="D637" s="15" t="s">
        <v>364</v>
      </c>
      <c r="E637" s="35">
        <v>80</v>
      </c>
      <c r="F637" s="90">
        <v>0</v>
      </c>
      <c r="G637" s="126">
        <f t="shared" si="9"/>
        <v>0</v>
      </c>
    </row>
    <row r="638" spans="1:7" ht="12.75">
      <c r="A638" s="6"/>
      <c r="B638" s="6"/>
      <c r="C638" s="30">
        <v>4170</v>
      </c>
      <c r="D638" s="15" t="s">
        <v>123</v>
      </c>
      <c r="E638" s="16">
        <v>900</v>
      </c>
      <c r="F638" s="90">
        <v>0</v>
      </c>
      <c r="G638" s="126">
        <f t="shared" si="9"/>
        <v>0</v>
      </c>
    </row>
    <row r="639" spans="1:7" ht="12.75">
      <c r="A639" s="6"/>
      <c r="B639" s="6"/>
      <c r="C639" s="6"/>
      <c r="D639" s="15" t="s">
        <v>199</v>
      </c>
      <c r="E639" s="7"/>
      <c r="F639" s="90"/>
      <c r="G639" s="126"/>
    </row>
    <row r="640" spans="1:7" ht="12.75">
      <c r="A640" s="6"/>
      <c r="B640" s="6"/>
      <c r="C640" s="6"/>
      <c r="D640" s="15" t="s">
        <v>364</v>
      </c>
      <c r="E640" s="16">
        <v>900</v>
      </c>
      <c r="F640" s="90">
        <v>0</v>
      </c>
      <c r="G640" s="126">
        <f t="shared" si="9"/>
        <v>0</v>
      </c>
    </row>
    <row r="641" spans="1:7" ht="12.75">
      <c r="A641" s="6"/>
      <c r="B641" s="6"/>
      <c r="C641" s="30">
        <v>4210</v>
      </c>
      <c r="D641" s="15" t="s">
        <v>100</v>
      </c>
      <c r="E641" s="22">
        <v>25000</v>
      </c>
      <c r="F641" s="90">
        <v>2187.5</v>
      </c>
      <c r="G641" s="126">
        <f t="shared" si="9"/>
        <v>0.0875</v>
      </c>
    </row>
    <row r="642" spans="1:7" ht="12.75">
      <c r="A642" s="6"/>
      <c r="B642" s="6"/>
      <c r="C642" s="6"/>
      <c r="D642" s="15" t="s">
        <v>199</v>
      </c>
      <c r="E642" s="7"/>
      <c r="F642" s="90"/>
      <c r="G642" s="126"/>
    </row>
    <row r="643" spans="1:7" ht="12.75">
      <c r="A643" s="6"/>
      <c r="B643" s="6"/>
      <c r="C643" s="6"/>
      <c r="D643" s="15" t="s">
        <v>364</v>
      </c>
      <c r="E643" s="22">
        <v>25000</v>
      </c>
      <c r="F643" s="90">
        <v>2187.5</v>
      </c>
      <c r="G643" s="126">
        <f aca="true" t="shared" si="10" ref="G643:G704">F643/E643</f>
        <v>0.0875</v>
      </c>
    </row>
    <row r="644" spans="1:7" ht="12.75">
      <c r="A644" s="6"/>
      <c r="B644" s="6"/>
      <c r="C644" s="30">
        <v>4410</v>
      </c>
      <c r="D644" s="15" t="s">
        <v>108</v>
      </c>
      <c r="E644" s="16">
        <v>370</v>
      </c>
      <c r="F644" s="90">
        <v>0</v>
      </c>
      <c r="G644" s="126">
        <f t="shared" si="10"/>
        <v>0</v>
      </c>
    </row>
    <row r="645" spans="1:7" ht="12.75">
      <c r="A645" s="6"/>
      <c r="B645" s="6"/>
      <c r="C645" s="6"/>
      <c r="D645" s="15" t="s">
        <v>199</v>
      </c>
      <c r="E645" s="7"/>
      <c r="F645" s="90"/>
      <c r="G645" s="126"/>
    </row>
    <row r="646" spans="1:7" ht="12.75">
      <c r="A646" s="6"/>
      <c r="B646" s="6"/>
      <c r="C646" s="6"/>
      <c r="D646" s="15" t="s">
        <v>364</v>
      </c>
      <c r="E646" s="16">
        <v>370</v>
      </c>
      <c r="F646" s="90">
        <v>0</v>
      </c>
      <c r="G646" s="126">
        <f t="shared" si="10"/>
        <v>0</v>
      </c>
    </row>
    <row r="647" spans="1:7" ht="12.75">
      <c r="A647" s="6"/>
      <c r="B647" s="19">
        <v>92109</v>
      </c>
      <c r="C647" s="6"/>
      <c r="D647" s="15" t="s">
        <v>161</v>
      </c>
      <c r="E647" s="25">
        <v>582579</v>
      </c>
      <c r="F647" s="90">
        <f>SUM(F648,F653)</f>
        <v>311040</v>
      </c>
      <c r="G647" s="126">
        <f t="shared" si="10"/>
        <v>0.5339018399221394</v>
      </c>
    </row>
    <row r="648" spans="1:7" ht="12.75">
      <c r="A648" s="6"/>
      <c r="B648" s="6"/>
      <c r="C648" s="6"/>
      <c r="D648" s="15" t="s">
        <v>95</v>
      </c>
      <c r="E648" s="25">
        <v>547043</v>
      </c>
      <c r="F648" s="90">
        <f>SUM(F649)</f>
        <v>304504</v>
      </c>
      <c r="G648" s="126">
        <f t="shared" si="10"/>
        <v>0.5566363156095591</v>
      </c>
    </row>
    <row r="649" spans="1:7" ht="12.75">
      <c r="A649" s="6"/>
      <c r="B649" s="6"/>
      <c r="C649" s="30">
        <v>2480</v>
      </c>
      <c r="D649" s="15" t="s">
        <v>159</v>
      </c>
      <c r="E649" s="25">
        <v>547043</v>
      </c>
      <c r="F649" s="90">
        <f>SUM(F651:F652)</f>
        <v>304504</v>
      </c>
      <c r="G649" s="126">
        <f t="shared" si="10"/>
        <v>0.5566363156095591</v>
      </c>
    </row>
    <row r="650" spans="1:7" ht="12.75">
      <c r="A650" s="6"/>
      <c r="B650" s="6"/>
      <c r="C650" s="6"/>
      <c r="D650" s="15" t="s">
        <v>199</v>
      </c>
      <c r="E650" s="7"/>
      <c r="F650" s="90"/>
      <c r="G650" s="126"/>
    </row>
    <row r="651" spans="1:7" ht="12.75">
      <c r="A651" s="6"/>
      <c r="B651" s="6"/>
      <c r="C651" s="6"/>
      <c r="D651" s="15" t="s">
        <v>365</v>
      </c>
      <c r="E651" s="25">
        <v>396695</v>
      </c>
      <c r="F651" s="90">
        <v>229330</v>
      </c>
      <c r="G651" s="126">
        <f t="shared" si="10"/>
        <v>0.5781015641739876</v>
      </c>
    </row>
    <row r="652" spans="1:7" ht="12.75">
      <c r="A652" s="6"/>
      <c r="B652" s="6"/>
      <c r="C652" s="6"/>
      <c r="D652" s="15" t="s">
        <v>366</v>
      </c>
      <c r="E652" s="25">
        <v>150348</v>
      </c>
      <c r="F652" s="90">
        <v>75174</v>
      </c>
      <c r="G652" s="126">
        <f t="shared" si="10"/>
        <v>0.5</v>
      </c>
    </row>
    <row r="653" spans="1:7" ht="12.75">
      <c r="A653" s="6"/>
      <c r="B653" s="6"/>
      <c r="C653" s="6"/>
      <c r="D653" s="15" t="s">
        <v>103</v>
      </c>
      <c r="E653" s="22">
        <v>35536</v>
      </c>
      <c r="F653" s="90">
        <f>SUM(F654,F657)</f>
        <v>6536</v>
      </c>
      <c r="G653" s="126">
        <f t="shared" si="10"/>
        <v>0.1839261593876632</v>
      </c>
    </row>
    <row r="654" spans="1:7" ht="12.75">
      <c r="A654" s="6"/>
      <c r="B654" s="6"/>
      <c r="C654" s="30">
        <v>6050</v>
      </c>
      <c r="D654" s="15" t="s">
        <v>104</v>
      </c>
      <c r="E654" s="22">
        <v>14000</v>
      </c>
      <c r="F654" s="90">
        <v>0</v>
      </c>
      <c r="G654" s="126">
        <f t="shared" si="10"/>
        <v>0</v>
      </c>
    </row>
    <row r="655" spans="1:7" ht="12.75">
      <c r="A655" s="6"/>
      <c r="B655" s="6"/>
      <c r="C655" s="6"/>
      <c r="D655" s="15" t="s">
        <v>199</v>
      </c>
      <c r="E655" s="7"/>
      <c r="F655" s="90"/>
      <c r="G655" s="126"/>
    </row>
    <row r="656" spans="1:7" ht="12.75">
      <c r="A656" s="6"/>
      <c r="B656" s="6"/>
      <c r="C656" s="6"/>
      <c r="D656" s="15" t="s">
        <v>367</v>
      </c>
      <c r="E656" s="22">
        <v>14000</v>
      </c>
      <c r="F656" s="90">
        <v>0</v>
      </c>
      <c r="G656" s="126">
        <f t="shared" si="10"/>
        <v>0</v>
      </c>
    </row>
    <row r="657" spans="1:7" ht="12.75">
      <c r="A657" s="6"/>
      <c r="B657" s="6"/>
      <c r="C657" s="30">
        <v>6220</v>
      </c>
      <c r="D657" s="15" t="s">
        <v>342</v>
      </c>
      <c r="E657" s="22">
        <v>21536</v>
      </c>
      <c r="F657" s="90">
        <v>6536</v>
      </c>
      <c r="G657" s="126">
        <f t="shared" si="10"/>
        <v>0.30349182763744426</v>
      </c>
    </row>
    <row r="658" spans="1:7" ht="12.75">
      <c r="A658" s="6"/>
      <c r="B658" s="6"/>
      <c r="C658" s="6"/>
      <c r="D658" s="15" t="s">
        <v>420</v>
      </c>
      <c r="E658" s="7"/>
      <c r="F658" s="90"/>
      <c r="G658" s="126"/>
    </row>
    <row r="659" spans="1:7" ht="12.75">
      <c r="A659" s="6"/>
      <c r="B659" s="6"/>
      <c r="C659" s="6"/>
      <c r="D659" s="15" t="s">
        <v>254</v>
      </c>
      <c r="E659" s="7"/>
      <c r="F659" s="90"/>
      <c r="G659" s="126"/>
    </row>
    <row r="660" spans="1:7" ht="12.75">
      <c r="A660" s="6"/>
      <c r="B660" s="6"/>
      <c r="C660" s="6"/>
      <c r="D660" s="15" t="s">
        <v>199</v>
      </c>
      <c r="E660" s="7"/>
      <c r="F660" s="90"/>
      <c r="G660" s="126"/>
    </row>
    <row r="661" spans="1:7" ht="12.75">
      <c r="A661" s="6"/>
      <c r="B661" s="6"/>
      <c r="C661" s="6"/>
      <c r="D661" s="15" t="s">
        <v>421</v>
      </c>
      <c r="E661" s="24">
        <v>6536</v>
      </c>
      <c r="F661" s="90">
        <v>6536</v>
      </c>
      <c r="G661" s="126">
        <f t="shared" si="10"/>
        <v>1</v>
      </c>
    </row>
    <row r="662" spans="1:7" ht="12.75">
      <c r="A662" s="6"/>
      <c r="B662" s="6"/>
      <c r="C662" s="6"/>
      <c r="D662" s="15" t="s">
        <v>422</v>
      </c>
      <c r="E662" s="22">
        <v>15000</v>
      </c>
      <c r="F662" s="90">
        <v>0</v>
      </c>
      <c r="G662" s="126">
        <f t="shared" si="10"/>
        <v>0</v>
      </c>
    </row>
    <row r="663" spans="1:7" ht="12.75">
      <c r="A663" s="6"/>
      <c r="B663" s="19">
        <v>92116</v>
      </c>
      <c r="C663" s="6"/>
      <c r="D663" s="15" t="s">
        <v>162</v>
      </c>
      <c r="E663" s="25">
        <v>345543</v>
      </c>
      <c r="F663" s="90">
        <f>SUM(F664)</f>
        <v>172770</v>
      </c>
      <c r="G663" s="126">
        <f t="shared" si="10"/>
        <v>0.4999956590062597</v>
      </c>
    </row>
    <row r="664" spans="1:7" ht="12.75">
      <c r="A664" s="6"/>
      <c r="B664" s="6"/>
      <c r="C664" s="6"/>
      <c r="D664" s="15" t="s">
        <v>95</v>
      </c>
      <c r="E664" s="25">
        <v>345543</v>
      </c>
      <c r="F664" s="90">
        <f>SUM(F665)</f>
        <v>172770</v>
      </c>
      <c r="G664" s="126">
        <f t="shared" si="10"/>
        <v>0.4999956590062597</v>
      </c>
    </row>
    <row r="665" spans="1:7" ht="12.75">
      <c r="A665" s="6"/>
      <c r="B665" s="6"/>
      <c r="C665" s="30">
        <v>2480</v>
      </c>
      <c r="D665" s="15" t="s">
        <v>159</v>
      </c>
      <c r="E665" s="25">
        <v>345543</v>
      </c>
      <c r="F665" s="90">
        <v>172770</v>
      </c>
      <c r="G665" s="126">
        <f t="shared" si="10"/>
        <v>0.4999956590062597</v>
      </c>
    </row>
    <row r="666" spans="1:7" ht="12.75">
      <c r="A666" s="6"/>
      <c r="B666" s="6"/>
      <c r="C666" s="6"/>
      <c r="D666" s="15" t="s">
        <v>199</v>
      </c>
      <c r="E666" s="7"/>
      <c r="F666" s="90"/>
      <c r="G666" s="126"/>
    </row>
    <row r="667" spans="1:7" ht="12.75">
      <c r="A667" s="6"/>
      <c r="B667" s="6"/>
      <c r="C667" s="6"/>
      <c r="D667" s="15" t="s">
        <v>368</v>
      </c>
      <c r="E667" s="25">
        <v>345543</v>
      </c>
      <c r="F667" s="90">
        <v>172770</v>
      </c>
      <c r="G667" s="126">
        <f t="shared" si="10"/>
        <v>0.4999956590062597</v>
      </c>
    </row>
    <row r="668" spans="1:7" ht="12.75">
      <c r="A668" s="6"/>
      <c r="B668" s="19">
        <v>92120</v>
      </c>
      <c r="C668" s="6"/>
      <c r="D668" s="15" t="s">
        <v>219</v>
      </c>
      <c r="E668" s="22">
        <v>10000</v>
      </c>
      <c r="F668" s="90">
        <v>0</v>
      </c>
      <c r="G668" s="126">
        <f t="shared" si="10"/>
        <v>0</v>
      </c>
    </row>
    <row r="669" spans="1:7" ht="12.75">
      <c r="A669" s="6"/>
      <c r="B669" s="6"/>
      <c r="C669" s="6"/>
      <c r="D669" s="15" t="s">
        <v>95</v>
      </c>
      <c r="E669" s="22">
        <v>10000</v>
      </c>
      <c r="F669" s="90">
        <v>0</v>
      </c>
      <c r="G669" s="126">
        <f t="shared" si="10"/>
        <v>0</v>
      </c>
    </row>
    <row r="670" spans="1:7" ht="12.75">
      <c r="A670" s="6"/>
      <c r="B670" s="6"/>
      <c r="C670" s="30">
        <v>2720</v>
      </c>
      <c r="D670" s="15" t="s">
        <v>423</v>
      </c>
      <c r="E670" s="22">
        <v>10000</v>
      </c>
      <c r="F670" s="90">
        <v>0</v>
      </c>
      <c r="G670" s="126">
        <f t="shared" si="10"/>
        <v>0</v>
      </c>
    </row>
    <row r="671" spans="1:7" ht="12.75">
      <c r="A671" s="6"/>
      <c r="B671" s="6"/>
      <c r="C671" s="6"/>
      <c r="D671" s="15" t="s">
        <v>424</v>
      </c>
      <c r="E671" s="7"/>
      <c r="F671" s="90"/>
      <c r="G671" s="126"/>
    </row>
    <row r="672" spans="1:7" ht="12.75">
      <c r="A672" s="6"/>
      <c r="B672" s="6"/>
      <c r="C672" s="6"/>
      <c r="D672" s="15" t="s">
        <v>425</v>
      </c>
      <c r="E672" s="7"/>
      <c r="F672" s="90"/>
      <c r="G672" s="126"/>
    </row>
    <row r="673" spans="1:7" ht="12.75">
      <c r="A673" s="6"/>
      <c r="B673" s="6"/>
      <c r="C673" s="6"/>
      <c r="D673" s="15" t="s">
        <v>199</v>
      </c>
      <c r="E673" s="7"/>
      <c r="F673" s="90"/>
      <c r="G673" s="126"/>
    </row>
    <row r="674" spans="1:7" ht="12.75">
      <c r="A674" s="6"/>
      <c r="B674" s="6"/>
      <c r="C674" s="6"/>
      <c r="D674" s="15" t="s">
        <v>426</v>
      </c>
      <c r="E674" s="22">
        <v>10000</v>
      </c>
      <c r="F674" s="90">
        <v>0</v>
      </c>
      <c r="G674" s="126">
        <f t="shared" si="10"/>
        <v>0</v>
      </c>
    </row>
    <row r="675" spans="1:7" ht="12.75">
      <c r="A675" s="6"/>
      <c r="B675" s="19">
        <v>92195</v>
      </c>
      <c r="C675" s="6"/>
      <c r="D675" s="15" t="s">
        <v>39</v>
      </c>
      <c r="E675" s="22">
        <v>55000</v>
      </c>
      <c r="F675" s="90">
        <f>SUM(F676,F687)</f>
        <v>0</v>
      </c>
      <c r="G675" s="126">
        <f t="shared" si="10"/>
        <v>0</v>
      </c>
    </row>
    <row r="676" spans="1:7" ht="12.75">
      <c r="A676" s="6"/>
      <c r="B676" s="6"/>
      <c r="C676" s="6"/>
      <c r="D676" s="15" t="s">
        <v>95</v>
      </c>
      <c r="E676" s="22">
        <v>25000</v>
      </c>
      <c r="F676" s="90">
        <f>SUM(F677,F681,F684)</f>
        <v>0</v>
      </c>
      <c r="G676" s="126">
        <f t="shared" si="10"/>
        <v>0</v>
      </c>
    </row>
    <row r="677" spans="1:7" ht="12.75">
      <c r="A677" s="6"/>
      <c r="B677" s="6"/>
      <c r="C677" s="30">
        <v>2820</v>
      </c>
      <c r="D677" s="15" t="s">
        <v>333</v>
      </c>
      <c r="E677" s="22">
        <v>15000</v>
      </c>
      <c r="F677" s="90">
        <v>0</v>
      </c>
      <c r="G677" s="126">
        <f t="shared" si="10"/>
        <v>0</v>
      </c>
    </row>
    <row r="678" spans="1:7" ht="12.75">
      <c r="A678" s="6"/>
      <c r="B678" s="6"/>
      <c r="C678" s="6"/>
      <c r="D678" s="15" t="s">
        <v>334</v>
      </c>
      <c r="E678" s="7"/>
      <c r="F678" s="90"/>
      <c r="G678" s="126"/>
    </row>
    <row r="679" spans="1:7" ht="12.75">
      <c r="A679" s="6"/>
      <c r="B679" s="6"/>
      <c r="C679" s="6"/>
      <c r="D679" s="15" t="s">
        <v>199</v>
      </c>
      <c r="E679" s="7"/>
      <c r="F679" s="90"/>
      <c r="G679" s="126"/>
    </row>
    <row r="680" spans="1:7" ht="12.75">
      <c r="A680" s="6"/>
      <c r="B680" s="6"/>
      <c r="C680" s="6"/>
      <c r="D680" s="15" t="s">
        <v>369</v>
      </c>
      <c r="E680" s="22">
        <v>15000</v>
      </c>
      <c r="F680" s="90">
        <v>0</v>
      </c>
      <c r="G680" s="126">
        <f t="shared" si="10"/>
        <v>0</v>
      </c>
    </row>
    <row r="681" spans="1:7" ht="12.75">
      <c r="A681" s="6"/>
      <c r="B681" s="6"/>
      <c r="C681" s="30">
        <v>4260</v>
      </c>
      <c r="D681" s="15" t="s">
        <v>107</v>
      </c>
      <c r="E681" s="24">
        <v>2000</v>
      </c>
      <c r="F681" s="90">
        <v>0</v>
      </c>
      <c r="G681" s="126">
        <f t="shared" si="10"/>
        <v>0</v>
      </c>
    </row>
    <row r="682" spans="1:7" ht="12.75">
      <c r="A682" s="6"/>
      <c r="B682" s="6"/>
      <c r="C682" s="6"/>
      <c r="D682" s="15" t="s">
        <v>199</v>
      </c>
      <c r="E682" s="7"/>
      <c r="F682" s="90"/>
      <c r="G682" s="126"/>
    </row>
    <row r="683" spans="1:7" ht="12.75">
      <c r="A683" s="6"/>
      <c r="B683" s="6"/>
      <c r="C683" s="6"/>
      <c r="D683" s="15" t="s">
        <v>370</v>
      </c>
      <c r="E683" s="24">
        <v>2000</v>
      </c>
      <c r="F683" s="90">
        <v>0</v>
      </c>
      <c r="G683" s="126">
        <f t="shared" si="10"/>
        <v>0</v>
      </c>
    </row>
    <row r="684" spans="1:7" ht="12.75">
      <c r="A684" s="6"/>
      <c r="B684" s="6"/>
      <c r="C684" s="30">
        <v>4300</v>
      </c>
      <c r="D684" s="15" t="s">
        <v>97</v>
      </c>
      <c r="E684" s="24">
        <v>8000</v>
      </c>
      <c r="F684" s="90">
        <v>0</v>
      </c>
      <c r="G684" s="126">
        <f t="shared" si="10"/>
        <v>0</v>
      </c>
    </row>
    <row r="685" spans="1:7" ht="12.75">
      <c r="A685" s="6"/>
      <c r="B685" s="6"/>
      <c r="C685" s="6"/>
      <c r="D685" s="15" t="s">
        <v>199</v>
      </c>
      <c r="E685" s="7"/>
      <c r="F685" s="90"/>
      <c r="G685" s="126"/>
    </row>
    <row r="686" spans="1:7" ht="12.75">
      <c r="A686" s="6"/>
      <c r="B686" s="6"/>
      <c r="C686" s="6"/>
      <c r="D686" s="15" t="s">
        <v>370</v>
      </c>
      <c r="E686" s="24">
        <v>8000</v>
      </c>
      <c r="F686" s="90">
        <v>0</v>
      </c>
      <c r="G686" s="126">
        <f t="shared" si="10"/>
        <v>0</v>
      </c>
    </row>
    <row r="687" spans="1:7" ht="12.75">
      <c r="A687" s="6"/>
      <c r="B687" s="6"/>
      <c r="C687" s="6"/>
      <c r="D687" s="15" t="s">
        <v>103</v>
      </c>
      <c r="E687" s="22">
        <v>30000</v>
      </c>
      <c r="F687" s="90">
        <f>SUM(F688)</f>
        <v>0</v>
      </c>
      <c r="G687" s="126">
        <f t="shared" si="10"/>
        <v>0</v>
      </c>
    </row>
    <row r="688" spans="1:7" ht="12.75">
      <c r="A688" s="6"/>
      <c r="B688" s="6"/>
      <c r="C688" s="30">
        <v>6050</v>
      </c>
      <c r="D688" s="15" t="s">
        <v>104</v>
      </c>
      <c r="E688" s="22">
        <v>30000</v>
      </c>
      <c r="F688" s="90">
        <v>0</v>
      </c>
      <c r="G688" s="126">
        <f t="shared" si="10"/>
        <v>0</v>
      </c>
    </row>
    <row r="689" spans="1:7" ht="12.75">
      <c r="A689" s="6"/>
      <c r="B689" s="6"/>
      <c r="C689" s="6"/>
      <c r="D689" s="15" t="s">
        <v>199</v>
      </c>
      <c r="E689" s="7"/>
      <c r="F689" s="90"/>
      <c r="G689" s="126"/>
    </row>
    <row r="690" spans="1:7" ht="12.75">
      <c r="A690" s="6"/>
      <c r="B690" s="6"/>
      <c r="C690" s="6"/>
      <c r="D690" s="15" t="s">
        <v>427</v>
      </c>
      <c r="E690" s="22">
        <v>30000</v>
      </c>
      <c r="F690" s="90">
        <v>0</v>
      </c>
      <c r="G690" s="126">
        <f t="shared" si="10"/>
        <v>0</v>
      </c>
    </row>
    <row r="691" spans="1:7" ht="12.75">
      <c r="A691" s="17">
        <v>926</v>
      </c>
      <c r="B691" s="6"/>
      <c r="C691" s="6"/>
      <c r="D691" s="13" t="s">
        <v>163</v>
      </c>
      <c r="E691" s="26">
        <v>500403</v>
      </c>
      <c r="F691" s="89">
        <f>SUM(F692,F702)</f>
        <v>228569.94000000003</v>
      </c>
      <c r="G691" s="92">
        <f t="shared" si="10"/>
        <v>0.45677172199207444</v>
      </c>
    </row>
    <row r="692" spans="1:7" ht="12.75">
      <c r="A692" s="6"/>
      <c r="B692" s="19">
        <v>92601</v>
      </c>
      <c r="C692" s="6"/>
      <c r="D692" s="15" t="s">
        <v>164</v>
      </c>
      <c r="E692" s="25">
        <v>117690</v>
      </c>
      <c r="F692" s="90">
        <f>SUM(F693,F698)</f>
        <v>39345.5</v>
      </c>
      <c r="G692" s="126">
        <f t="shared" si="10"/>
        <v>0.3343147251253293</v>
      </c>
    </row>
    <row r="693" spans="1:7" ht="12.75">
      <c r="A693" s="6"/>
      <c r="B693" s="6"/>
      <c r="C693" s="6"/>
      <c r="D693" s="15" t="s">
        <v>95</v>
      </c>
      <c r="E693" s="22">
        <v>78690</v>
      </c>
      <c r="F693" s="90">
        <f>SUM(F694)</f>
        <v>39345.5</v>
      </c>
      <c r="G693" s="126">
        <f t="shared" si="10"/>
        <v>0.5000063540475282</v>
      </c>
    </row>
    <row r="694" spans="1:7" ht="12.75">
      <c r="A694" s="6"/>
      <c r="B694" s="6"/>
      <c r="C694" s="30">
        <v>2650</v>
      </c>
      <c r="D694" s="15" t="s">
        <v>151</v>
      </c>
      <c r="E694" s="22">
        <v>78690</v>
      </c>
      <c r="F694" s="90">
        <v>39345.5</v>
      </c>
      <c r="G694" s="126">
        <f t="shared" si="10"/>
        <v>0.5000063540475282</v>
      </c>
    </row>
    <row r="695" spans="1:7" ht="12.75">
      <c r="A695" s="6"/>
      <c r="B695" s="6"/>
      <c r="C695" s="6"/>
      <c r="D695" s="15" t="s">
        <v>199</v>
      </c>
      <c r="E695" s="7"/>
      <c r="F695" s="90"/>
      <c r="G695" s="126"/>
    </row>
    <row r="696" spans="1:7" ht="12.75">
      <c r="A696" s="6"/>
      <c r="B696" s="6"/>
      <c r="C696" s="6"/>
      <c r="D696" s="15" t="s">
        <v>371</v>
      </c>
      <c r="E696" s="22">
        <v>78690</v>
      </c>
      <c r="F696" s="90">
        <v>39345.5</v>
      </c>
      <c r="G696" s="126">
        <f t="shared" si="10"/>
        <v>0.5000063540475282</v>
      </c>
    </row>
    <row r="697" spans="1:7" ht="12.75">
      <c r="A697" s="6"/>
      <c r="B697" s="6"/>
      <c r="C697" s="6"/>
      <c r="D697" s="15" t="s">
        <v>103</v>
      </c>
      <c r="E697" s="22">
        <v>39000</v>
      </c>
      <c r="F697" s="90">
        <f>SUM(F698)</f>
        <v>0</v>
      </c>
      <c r="G697" s="126">
        <f t="shared" si="10"/>
        <v>0</v>
      </c>
    </row>
    <row r="698" spans="1:7" ht="12.75">
      <c r="A698" s="6"/>
      <c r="B698" s="6"/>
      <c r="C698" s="30">
        <v>6050</v>
      </c>
      <c r="D698" s="15" t="s">
        <v>104</v>
      </c>
      <c r="E698" s="22">
        <v>39000</v>
      </c>
      <c r="F698" s="90">
        <v>0</v>
      </c>
      <c r="G698" s="126">
        <f t="shared" si="10"/>
        <v>0</v>
      </c>
    </row>
    <row r="699" spans="1:7" ht="12.75">
      <c r="A699" s="6"/>
      <c r="B699" s="6"/>
      <c r="C699" s="6"/>
      <c r="D699" s="15" t="s">
        <v>199</v>
      </c>
      <c r="E699" s="7"/>
      <c r="F699" s="90"/>
      <c r="G699" s="126"/>
    </row>
    <row r="700" spans="1:7" ht="12.75">
      <c r="A700" s="6"/>
      <c r="B700" s="6"/>
      <c r="C700" s="6"/>
      <c r="D700" s="15" t="s">
        <v>428</v>
      </c>
      <c r="E700" s="22">
        <v>22000</v>
      </c>
      <c r="F700" s="90">
        <v>0</v>
      </c>
      <c r="G700" s="126">
        <f t="shared" si="10"/>
        <v>0</v>
      </c>
    </row>
    <row r="701" spans="1:7" ht="12.75">
      <c r="A701" s="6"/>
      <c r="B701" s="6"/>
      <c r="C701" s="6"/>
      <c r="D701" s="15" t="s">
        <v>429</v>
      </c>
      <c r="E701" s="22">
        <v>17000</v>
      </c>
      <c r="F701" s="90">
        <v>0</v>
      </c>
      <c r="G701" s="126">
        <f t="shared" si="10"/>
        <v>0</v>
      </c>
    </row>
    <row r="702" spans="1:7" ht="12.75">
      <c r="A702" s="6"/>
      <c r="B702" s="19">
        <v>92605</v>
      </c>
      <c r="C702" s="6"/>
      <c r="D702" s="15" t="s">
        <v>165</v>
      </c>
      <c r="E702" s="25">
        <v>382713</v>
      </c>
      <c r="F702" s="90">
        <f>SUM(F703,F756)</f>
        <v>189224.44000000003</v>
      </c>
      <c r="G702" s="126">
        <f t="shared" si="10"/>
        <v>0.49442908916080724</v>
      </c>
    </row>
    <row r="703" spans="1:7" ht="12.75">
      <c r="A703" s="6"/>
      <c r="B703" s="6"/>
      <c r="C703" s="6"/>
      <c r="D703" s="15" t="s">
        <v>95</v>
      </c>
      <c r="E703" s="25">
        <v>379213</v>
      </c>
      <c r="F703" s="90">
        <f>SUM(F704,F708,F712,F716,F720,F724,F728,F732,F736,F740,F744,F748,F752)</f>
        <v>185735.24000000002</v>
      </c>
      <c r="G703" s="126">
        <f t="shared" si="10"/>
        <v>0.48979133099339955</v>
      </c>
    </row>
    <row r="704" spans="1:7" ht="12.75">
      <c r="A704" s="6"/>
      <c r="B704" s="6"/>
      <c r="C704" s="30">
        <v>2820</v>
      </c>
      <c r="D704" s="15" t="s">
        <v>333</v>
      </c>
      <c r="E704" s="25">
        <v>255500</v>
      </c>
      <c r="F704" s="90">
        <v>143000</v>
      </c>
      <c r="G704" s="126">
        <f t="shared" si="10"/>
        <v>0.5596868884540117</v>
      </c>
    </row>
    <row r="705" spans="1:7" ht="12.75">
      <c r="A705" s="6"/>
      <c r="B705" s="6"/>
      <c r="C705" s="6"/>
      <c r="D705" s="15" t="s">
        <v>334</v>
      </c>
      <c r="E705" s="7"/>
      <c r="F705" s="90"/>
      <c r="G705" s="126"/>
    </row>
    <row r="706" spans="1:7" ht="12.75">
      <c r="A706" s="6"/>
      <c r="B706" s="6"/>
      <c r="C706" s="6"/>
      <c r="D706" s="15" t="s">
        <v>199</v>
      </c>
      <c r="E706" s="7"/>
      <c r="F706" s="90"/>
      <c r="G706" s="126"/>
    </row>
    <row r="707" spans="1:7" ht="12.75">
      <c r="A707" s="6"/>
      <c r="B707" s="6"/>
      <c r="C707" s="6"/>
      <c r="D707" s="15" t="s">
        <v>372</v>
      </c>
      <c r="E707" s="25">
        <v>255500</v>
      </c>
      <c r="F707" s="90">
        <v>143000</v>
      </c>
      <c r="G707" s="126">
        <f aca="true" t="shared" si="11" ref="G707:G765">F707/E707</f>
        <v>0.5596868884540117</v>
      </c>
    </row>
    <row r="708" spans="1:7" ht="12.75">
      <c r="A708" s="6"/>
      <c r="B708" s="6"/>
      <c r="C708" s="30">
        <v>4118</v>
      </c>
      <c r="D708" s="15" t="s">
        <v>117</v>
      </c>
      <c r="E708" s="24">
        <v>3300</v>
      </c>
      <c r="F708" s="90">
        <v>362.07</v>
      </c>
      <c r="G708" s="126">
        <f t="shared" si="11"/>
        <v>0.10971818181818181</v>
      </c>
    </row>
    <row r="709" spans="1:7" ht="12.75">
      <c r="A709" s="6"/>
      <c r="B709" s="6"/>
      <c r="C709" s="6"/>
      <c r="D709" s="15" t="s">
        <v>199</v>
      </c>
      <c r="E709" s="7"/>
      <c r="F709" s="90"/>
      <c r="G709" s="126"/>
    </row>
    <row r="710" spans="1:7" ht="12.75">
      <c r="A710" s="6"/>
      <c r="B710" s="6"/>
      <c r="C710" s="6"/>
      <c r="D710" s="15" t="s">
        <v>373</v>
      </c>
      <c r="E710" s="24">
        <v>3300</v>
      </c>
      <c r="F710" s="90">
        <v>362.07</v>
      </c>
      <c r="G710" s="126">
        <f t="shared" si="11"/>
        <v>0.10971818181818181</v>
      </c>
    </row>
    <row r="711" spans="1:7" ht="12.75">
      <c r="A711" s="6"/>
      <c r="B711" s="6"/>
      <c r="C711" s="6"/>
      <c r="D711" s="15" t="s">
        <v>374</v>
      </c>
      <c r="E711" s="7"/>
      <c r="F711" s="90"/>
      <c r="G711" s="126"/>
    </row>
    <row r="712" spans="1:7" ht="12.75">
      <c r="A712" s="6"/>
      <c r="B712" s="6"/>
      <c r="C712" s="30">
        <v>4119</v>
      </c>
      <c r="D712" s="15" t="s">
        <v>117</v>
      </c>
      <c r="E712" s="24">
        <v>1100</v>
      </c>
      <c r="F712" s="90">
        <v>0</v>
      </c>
      <c r="G712" s="126">
        <f t="shared" si="11"/>
        <v>0</v>
      </c>
    </row>
    <row r="713" spans="1:7" ht="12.75">
      <c r="A713" s="6"/>
      <c r="B713" s="6"/>
      <c r="C713" s="6"/>
      <c r="D713" s="15" t="s">
        <v>199</v>
      </c>
      <c r="E713" s="7"/>
      <c r="F713" s="90"/>
      <c r="G713" s="126"/>
    </row>
    <row r="714" spans="1:7" ht="12.75">
      <c r="A714" s="6"/>
      <c r="B714" s="6"/>
      <c r="C714" s="6"/>
      <c r="D714" s="15" t="s">
        <v>373</v>
      </c>
      <c r="E714" s="24">
        <v>1100</v>
      </c>
      <c r="F714" s="90">
        <v>0</v>
      </c>
      <c r="G714" s="126">
        <f t="shared" si="11"/>
        <v>0</v>
      </c>
    </row>
    <row r="715" spans="1:7" ht="12.75">
      <c r="A715" s="6"/>
      <c r="B715" s="6"/>
      <c r="C715" s="6"/>
      <c r="D715" s="15" t="s">
        <v>374</v>
      </c>
      <c r="E715" s="7"/>
      <c r="F715" s="90"/>
      <c r="G715" s="126"/>
    </row>
    <row r="716" spans="1:7" ht="12.75">
      <c r="A716" s="6"/>
      <c r="B716" s="6"/>
      <c r="C716" s="30">
        <v>4128</v>
      </c>
      <c r="D716" s="15" t="s">
        <v>118</v>
      </c>
      <c r="E716" s="16">
        <v>450</v>
      </c>
      <c r="F716" s="90">
        <v>51.6</v>
      </c>
      <c r="G716" s="126">
        <f t="shared" si="11"/>
        <v>0.11466666666666667</v>
      </c>
    </row>
    <row r="717" spans="1:7" ht="12.75">
      <c r="A717" s="6"/>
      <c r="B717" s="6"/>
      <c r="C717" s="6"/>
      <c r="D717" s="15" t="s">
        <v>199</v>
      </c>
      <c r="E717" s="7"/>
      <c r="F717" s="90"/>
      <c r="G717" s="126"/>
    </row>
    <row r="718" spans="1:7" ht="12.75">
      <c r="A718" s="6"/>
      <c r="B718" s="6"/>
      <c r="C718" s="6"/>
      <c r="D718" s="15" t="s">
        <v>373</v>
      </c>
      <c r="E718" s="16">
        <v>450</v>
      </c>
      <c r="F718" s="90">
        <v>51.6</v>
      </c>
      <c r="G718" s="126">
        <f t="shared" si="11"/>
        <v>0.11466666666666667</v>
      </c>
    </row>
    <row r="719" spans="1:7" ht="12.75">
      <c r="A719" s="6"/>
      <c r="B719" s="6"/>
      <c r="C719" s="6"/>
      <c r="D719" s="15" t="s">
        <v>374</v>
      </c>
      <c r="E719" s="7"/>
      <c r="F719" s="90"/>
      <c r="G719" s="126"/>
    </row>
    <row r="720" spans="1:7" ht="12.75">
      <c r="A720" s="6"/>
      <c r="B720" s="6"/>
      <c r="C720" s="30">
        <v>4129</v>
      </c>
      <c r="D720" s="15" t="s">
        <v>118</v>
      </c>
      <c r="E720" s="16">
        <v>150</v>
      </c>
      <c r="F720" s="90">
        <v>0</v>
      </c>
      <c r="G720" s="126">
        <f t="shared" si="11"/>
        <v>0</v>
      </c>
    </row>
    <row r="721" spans="1:7" ht="12.75">
      <c r="A721" s="6"/>
      <c r="B721" s="6"/>
      <c r="C721" s="6"/>
      <c r="D721" s="15" t="s">
        <v>199</v>
      </c>
      <c r="E721" s="7"/>
      <c r="F721" s="90"/>
      <c r="G721" s="126"/>
    </row>
    <row r="722" spans="1:7" ht="12.75">
      <c r="A722" s="6"/>
      <c r="B722" s="6"/>
      <c r="C722" s="6"/>
      <c r="D722" s="15" t="s">
        <v>373</v>
      </c>
      <c r="E722" s="16">
        <v>150</v>
      </c>
      <c r="F722" s="90">
        <v>0</v>
      </c>
      <c r="G722" s="126">
        <f t="shared" si="11"/>
        <v>0</v>
      </c>
    </row>
    <row r="723" spans="1:7" ht="12.75">
      <c r="A723" s="6"/>
      <c r="B723" s="6"/>
      <c r="C723" s="6"/>
      <c r="D723" s="15" t="s">
        <v>374</v>
      </c>
      <c r="E723" s="7"/>
      <c r="F723" s="90"/>
      <c r="G723" s="126"/>
    </row>
    <row r="724" spans="1:7" ht="12.75">
      <c r="A724" s="6"/>
      <c r="B724" s="6"/>
      <c r="C724" s="30">
        <v>4178</v>
      </c>
      <c r="D724" s="15" t="s">
        <v>123</v>
      </c>
      <c r="E724" s="22">
        <v>28383</v>
      </c>
      <c r="F724" s="90">
        <v>16292.3</v>
      </c>
      <c r="G724" s="126">
        <f t="shared" si="11"/>
        <v>0.5740161364196879</v>
      </c>
    </row>
    <row r="725" spans="1:7" ht="12.75">
      <c r="A725" s="6"/>
      <c r="B725" s="6"/>
      <c r="C725" s="6"/>
      <c r="D725" s="15" t="s">
        <v>199</v>
      </c>
      <c r="E725" s="7"/>
      <c r="F725" s="90"/>
      <c r="G725" s="126"/>
    </row>
    <row r="726" spans="1:7" ht="12.75">
      <c r="A726" s="6"/>
      <c r="B726" s="6"/>
      <c r="C726" s="6"/>
      <c r="D726" s="15" t="s">
        <v>373</v>
      </c>
      <c r="E726" s="22">
        <v>28383</v>
      </c>
      <c r="F726" s="90">
        <v>16292.3</v>
      </c>
      <c r="G726" s="126">
        <f t="shared" si="11"/>
        <v>0.5740161364196879</v>
      </c>
    </row>
    <row r="727" spans="1:7" ht="12.75">
      <c r="A727" s="6"/>
      <c r="B727" s="6"/>
      <c r="C727" s="6"/>
      <c r="D727" s="15" t="s">
        <v>374</v>
      </c>
      <c r="E727" s="7"/>
      <c r="F727" s="90"/>
      <c r="G727" s="126"/>
    </row>
    <row r="728" spans="1:7" ht="12.75">
      <c r="A728" s="6"/>
      <c r="B728" s="6"/>
      <c r="C728" s="30">
        <v>4179</v>
      </c>
      <c r="D728" s="15" t="s">
        <v>123</v>
      </c>
      <c r="E728" s="24">
        <v>9461</v>
      </c>
      <c r="F728" s="90">
        <v>45.35</v>
      </c>
      <c r="G728" s="126">
        <f t="shared" si="11"/>
        <v>0.004793362223866399</v>
      </c>
    </row>
    <row r="729" spans="1:7" ht="12.75">
      <c r="A729" s="6"/>
      <c r="B729" s="6"/>
      <c r="C729" s="6"/>
      <c r="D729" s="15" t="s">
        <v>199</v>
      </c>
      <c r="E729" s="7"/>
      <c r="F729" s="90"/>
      <c r="G729" s="126"/>
    </row>
    <row r="730" spans="1:7" ht="12.75">
      <c r="A730" s="6"/>
      <c r="B730" s="6"/>
      <c r="C730" s="6"/>
      <c r="D730" s="15" t="s">
        <v>373</v>
      </c>
      <c r="E730" s="24">
        <v>9461</v>
      </c>
      <c r="F730" s="90">
        <v>45.35</v>
      </c>
      <c r="G730" s="126">
        <f t="shared" si="11"/>
        <v>0.004793362223866399</v>
      </c>
    </row>
    <row r="731" spans="1:7" ht="12.75">
      <c r="A731" s="6"/>
      <c r="B731" s="6"/>
      <c r="C731" s="6"/>
      <c r="D731" s="15" t="s">
        <v>374</v>
      </c>
      <c r="E731" s="7"/>
      <c r="F731" s="90"/>
      <c r="G731" s="126"/>
    </row>
    <row r="732" spans="1:7" ht="12.75">
      <c r="A732" s="6"/>
      <c r="B732" s="6"/>
      <c r="C732" s="30">
        <v>4218</v>
      </c>
      <c r="D732" s="15" t="s">
        <v>100</v>
      </c>
      <c r="E732" s="22">
        <v>20585</v>
      </c>
      <c r="F732" s="90">
        <v>9658.51</v>
      </c>
      <c r="G732" s="126">
        <f t="shared" si="11"/>
        <v>0.46920136021374786</v>
      </c>
    </row>
    <row r="733" spans="1:7" ht="12.75">
      <c r="A733" s="6"/>
      <c r="B733" s="6"/>
      <c r="C733" s="6"/>
      <c r="D733" s="15" t="s">
        <v>199</v>
      </c>
      <c r="E733" s="7"/>
      <c r="F733" s="90"/>
      <c r="G733" s="126"/>
    </row>
    <row r="734" spans="1:7" ht="12.75">
      <c r="A734" s="6"/>
      <c r="B734" s="6"/>
      <c r="C734" s="6"/>
      <c r="D734" s="15" t="s">
        <v>373</v>
      </c>
      <c r="E734" s="22">
        <v>20585</v>
      </c>
      <c r="F734" s="90">
        <v>9658.51</v>
      </c>
      <c r="G734" s="126">
        <f t="shared" si="11"/>
        <v>0.46920136021374786</v>
      </c>
    </row>
    <row r="735" spans="1:7" ht="12.75">
      <c r="A735" s="6"/>
      <c r="B735" s="6"/>
      <c r="C735" s="6"/>
      <c r="D735" s="15" t="s">
        <v>374</v>
      </c>
      <c r="E735" s="7"/>
      <c r="F735" s="90"/>
      <c r="G735" s="126"/>
    </row>
    <row r="736" spans="1:7" ht="12.75">
      <c r="A736" s="6"/>
      <c r="B736" s="6"/>
      <c r="C736" s="30">
        <v>4219</v>
      </c>
      <c r="D736" s="15" t="s">
        <v>100</v>
      </c>
      <c r="E736" s="24">
        <v>6861</v>
      </c>
      <c r="F736" s="90">
        <v>2784.39</v>
      </c>
      <c r="G736" s="126">
        <f t="shared" si="11"/>
        <v>0.4058285964145168</v>
      </c>
    </row>
    <row r="737" spans="1:7" ht="12.75">
      <c r="A737" s="6"/>
      <c r="B737" s="6"/>
      <c r="C737" s="6"/>
      <c r="D737" s="15" t="s">
        <v>199</v>
      </c>
      <c r="E737" s="7"/>
      <c r="F737" s="90"/>
      <c r="G737" s="126"/>
    </row>
    <row r="738" spans="1:7" ht="12.75">
      <c r="A738" s="6"/>
      <c r="B738" s="6"/>
      <c r="C738" s="6"/>
      <c r="D738" s="15" t="s">
        <v>373</v>
      </c>
      <c r="E738" s="24">
        <v>6861</v>
      </c>
      <c r="F738" s="90">
        <v>2784.39</v>
      </c>
      <c r="G738" s="126">
        <f t="shared" si="11"/>
        <v>0.4058285964145168</v>
      </c>
    </row>
    <row r="739" spans="1:7" ht="12.75">
      <c r="A739" s="6"/>
      <c r="B739" s="6"/>
      <c r="C739" s="6"/>
      <c r="D739" s="15" t="s">
        <v>374</v>
      </c>
      <c r="E739" s="7"/>
      <c r="F739" s="90"/>
      <c r="G739" s="126"/>
    </row>
    <row r="740" spans="1:7" ht="12.75">
      <c r="A740" s="6"/>
      <c r="B740" s="6"/>
      <c r="C740" s="30">
        <v>4308</v>
      </c>
      <c r="D740" s="15" t="s">
        <v>97</v>
      </c>
      <c r="E740" s="22">
        <v>39122</v>
      </c>
      <c r="F740" s="90">
        <v>9619.64</v>
      </c>
      <c r="G740" s="126">
        <f t="shared" si="11"/>
        <v>0.24588824702213588</v>
      </c>
    </row>
    <row r="741" spans="1:7" ht="12.75">
      <c r="A741" s="6"/>
      <c r="B741" s="6"/>
      <c r="C741" s="6"/>
      <c r="D741" s="15" t="s">
        <v>199</v>
      </c>
      <c r="E741" s="7"/>
      <c r="F741" s="90"/>
      <c r="G741" s="126"/>
    </row>
    <row r="742" spans="1:7" ht="12.75">
      <c r="A742" s="6"/>
      <c r="B742" s="6"/>
      <c r="C742" s="6"/>
      <c r="D742" s="15" t="s">
        <v>373</v>
      </c>
      <c r="E742" s="22">
        <v>39122</v>
      </c>
      <c r="F742" s="90">
        <v>9619.64</v>
      </c>
      <c r="G742" s="126">
        <f t="shared" si="11"/>
        <v>0.24588824702213588</v>
      </c>
    </row>
    <row r="743" spans="1:7" ht="12.75">
      <c r="A743" s="6"/>
      <c r="B743" s="6"/>
      <c r="C743" s="6"/>
      <c r="D743" s="15" t="s">
        <v>374</v>
      </c>
      <c r="E743" s="7"/>
      <c r="F743" s="90"/>
      <c r="G743" s="126"/>
    </row>
    <row r="744" spans="1:7" ht="12.75">
      <c r="A744" s="6"/>
      <c r="B744" s="6"/>
      <c r="C744" s="30">
        <v>4309</v>
      </c>
      <c r="D744" s="15" t="s">
        <v>97</v>
      </c>
      <c r="E744" s="22">
        <v>13041</v>
      </c>
      <c r="F744" s="90">
        <v>3206.58</v>
      </c>
      <c r="G744" s="126">
        <f t="shared" si="11"/>
        <v>0.2458845180584311</v>
      </c>
    </row>
    <row r="745" spans="1:7" ht="12.75">
      <c r="A745" s="6"/>
      <c r="B745" s="6"/>
      <c r="C745" s="6"/>
      <c r="D745" s="15" t="s">
        <v>199</v>
      </c>
      <c r="E745" s="7"/>
      <c r="F745" s="90"/>
      <c r="G745" s="126"/>
    </row>
    <row r="746" spans="1:7" ht="12.75">
      <c r="A746" s="6"/>
      <c r="B746" s="6"/>
      <c r="C746" s="6"/>
      <c r="D746" s="15" t="s">
        <v>373</v>
      </c>
      <c r="E746" s="22">
        <v>13041</v>
      </c>
      <c r="F746" s="90">
        <v>3206.58</v>
      </c>
      <c r="G746" s="126">
        <f t="shared" si="11"/>
        <v>0.2458845180584311</v>
      </c>
    </row>
    <row r="747" spans="1:7" ht="12.75">
      <c r="A747" s="6"/>
      <c r="B747" s="6"/>
      <c r="C747" s="6"/>
      <c r="D747" s="15" t="s">
        <v>374</v>
      </c>
      <c r="E747" s="7"/>
      <c r="F747" s="90"/>
      <c r="G747" s="126"/>
    </row>
    <row r="748" spans="1:7" ht="12.75">
      <c r="A748" s="6"/>
      <c r="B748" s="6"/>
      <c r="C748" s="30">
        <v>4368</v>
      </c>
      <c r="D748" s="15" t="s">
        <v>125</v>
      </c>
      <c r="E748" s="16">
        <v>945</v>
      </c>
      <c r="F748" s="90">
        <v>536.09</v>
      </c>
      <c r="G748" s="126">
        <f t="shared" si="11"/>
        <v>0.5672910052910053</v>
      </c>
    </row>
    <row r="749" spans="1:7" ht="12.75">
      <c r="A749" s="6"/>
      <c r="B749" s="6"/>
      <c r="C749" s="6"/>
      <c r="D749" s="15" t="s">
        <v>199</v>
      </c>
      <c r="E749" s="7"/>
      <c r="F749" s="90"/>
      <c r="G749" s="126"/>
    </row>
    <row r="750" spans="1:7" ht="12.75">
      <c r="A750" s="6"/>
      <c r="B750" s="6"/>
      <c r="C750" s="6"/>
      <c r="D750" s="15" t="s">
        <v>373</v>
      </c>
      <c r="E750" s="16">
        <v>945</v>
      </c>
      <c r="F750" s="90">
        <v>536.09</v>
      </c>
      <c r="G750" s="126">
        <f t="shared" si="11"/>
        <v>0.5672910052910053</v>
      </c>
    </row>
    <row r="751" spans="1:7" ht="12.75">
      <c r="A751" s="6"/>
      <c r="B751" s="6"/>
      <c r="C751" s="6"/>
      <c r="D751" s="15" t="s">
        <v>374</v>
      </c>
      <c r="E751" s="7"/>
      <c r="F751" s="90"/>
      <c r="G751" s="126"/>
    </row>
    <row r="752" spans="1:7" ht="12.75">
      <c r="A752" s="6"/>
      <c r="B752" s="6"/>
      <c r="C752" s="30">
        <v>4369</v>
      </c>
      <c r="D752" s="15" t="s">
        <v>125</v>
      </c>
      <c r="E752" s="16">
        <v>315</v>
      </c>
      <c r="F752" s="90">
        <v>178.71</v>
      </c>
      <c r="G752" s="126">
        <f t="shared" si="11"/>
        <v>0.5673333333333334</v>
      </c>
    </row>
    <row r="753" spans="1:7" ht="12.75">
      <c r="A753" s="6"/>
      <c r="B753" s="6"/>
      <c r="C753" s="6"/>
      <c r="D753" s="15" t="s">
        <v>199</v>
      </c>
      <c r="E753" s="7"/>
      <c r="F753" s="90"/>
      <c r="G753" s="126"/>
    </row>
    <row r="754" spans="1:7" ht="12.75">
      <c r="A754" s="6"/>
      <c r="B754" s="6"/>
      <c r="C754" s="6"/>
      <c r="D754" s="15" t="s">
        <v>373</v>
      </c>
      <c r="E754" s="16">
        <v>315</v>
      </c>
      <c r="F754" s="90">
        <v>178.71</v>
      </c>
      <c r="G754" s="126">
        <f t="shared" si="11"/>
        <v>0.5673333333333334</v>
      </c>
    </row>
    <row r="755" spans="1:7" ht="12.75">
      <c r="A755" s="6"/>
      <c r="B755" s="6"/>
      <c r="C755" s="6"/>
      <c r="D755" s="15" t="s">
        <v>374</v>
      </c>
      <c r="E755" s="7"/>
      <c r="F755" s="90"/>
      <c r="G755" s="126"/>
    </row>
    <row r="756" spans="1:7" ht="12.75">
      <c r="A756" s="6"/>
      <c r="B756" s="6"/>
      <c r="C756" s="6"/>
      <c r="D756" s="15" t="s">
        <v>103</v>
      </c>
      <c r="E756" s="24">
        <v>3500</v>
      </c>
      <c r="F756" s="90">
        <f>SUM(F757,F761)</f>
        <v>3489.2</v>
      </c>
      <c r="G756" s="126">
        <f t="shared" si="11"/>
        <v>0.9969142857142856</v>
      </c>
    </row>
    <row r="757" spans="1:7" ht="12.75">
      <c r="A757" s="6"/>
      <c r="B757" s="6"/>
      <c r="C757" s="30">
        <v>6068</v>
      </c>
      <c r="D757" s="15" t="s">
        <v>128</v>
      </c>
      <c r="E757" s="24">
        <v>2625</v>
      </c>
      <c r="F757" s="90">
        <v>2616.9</v>
      </c>
      <c r="G757" s="126">
        <f t="shared" si="11"/>
        <v>0.9969142857142858</v>
      </c>
    </row>
    <row r="758" spans="1:7" ht="12.75">
      <c r="A758" s="6"/>
      <c r="B758" s="6"/>
      <c r="C758" s="6"/>
      <c r="D758" s="15" t="s">
        <v>199</v>
      </c>
      <c r="E758" s="7"/>
      <c r="F758" s="90"/>
      <c r="G758" s="126"/>
    </row>
    <row r="759" spans="1:7" ht="12.75">
      <c r="A759" s="6"/>
      <c r="B759" s="6"/>
      <c r="C759" s="6"/>
      <c r="D759" s="15" t="s">
        <v>373</v>
      </c>
      <c r="E759" s="24">
        <v>2625</v>
      </c>
      <c r="F759" s="90">
        <v>2616.9</v>
      </c>
      <c r="G759" s="126">
        <f t="shared" si="11"/>
        <v>0.9969142857142858</v>
      </c>
    </row>
    <row r="760" spans="1:7" ht="12.75">
      <c r="A760" s="6"/>
      <c r="B760" s="6"/>
      <c r="C760" s="6"/>
      <c r="D760" s="15" t="s">
        <v>374</v>
      </c>
      <c r="E760" s="7"/>
      <c r="F760" s="90"/>
      <c r="G760" s="126"/>
    </row>
    <row r="761" spans="1:7" ht="12.75">
      <c r="A761" s="6"/>
      <c r="B761" s="6"/>
      <c r="C761" s="30">
        <v>6069</v>
      </c>
      <c r="D761" s="15" t="s">
        <v>128</v>
      </c>
      <c r="E761" s="16">
        <v>875</v>
      </c>
      <c r="F761" s="90">
        <v>872.3</v>
      </c>
      <c r="G761" s="126">
        <f t="shared" si="11"/>
        <v>0.9969142857142856</v>
      </c>
    </row>
    <row r="762" spans="1:7" ht="12.75">
      <c r="A762" s="6"/>
      <c r="B762" s="6"/>
      <c r="C762" s="6"/>
      <c r="D762" s="15" t="s">
        <v>199</v>
      </c>
      <c r="E762" s="7"/>
      <c r="F762" s="90"/>
      <c r="G762" s="126"/>
    </row>
    <row r="763" spans="1:7" ht="12.75">
      <c r="A763" s="6"/>
      <c r="B763" s="6"/>
      <c r="C763" s="6"/>
      <c r="D763" s="15" t="s">
        <v>373</v>
      </c>
      <c r="E763" s="16">
        <v>875</v>
      </c>
      <c r="F763" s="90">
        <v>872.3</v>
      </c>
      <c r="G763" s="126">
        <f t="shared" si="11"/>
        <v>0.9969142857142856</v>
      </c>
    </row>
    <row r="764" spans="1:7" ht="12.75">
      <c r="A764" s="6"/>
      <c r="B764" s="6"/>
      <c r="C764" s="6"/>
      <c r="D764" s="15" t="s">
        <v>374</v>
      </c>
      <c r="E764" s="7"/>
      <c r="F764" s="90"/>
      <c r="G764" s="126"/>
    </row>
    <row r="765" spans="1:7" ht="12.75">
      <c r="A765" s="8"/>
      <c r="B765" s="8"/>
      <c r="C765" s="8"/>
      <c r="D765" s="27" t="s">
        <v>180</v>
      </c>
      <c r="E765" s="106">
        <f>SUM(E2,E21,E27,E67,E111,E128,E199,E204,E260,E272,E277,E283,E427,E459,E522,E526,E534,E624,E691)</f>
        <v>31945069</v>
      </c>
      <c r="F765" s="106">
        <f>SUM(F2,F21,F27,F67,F111,F128,F199,F204,F260,F272,F277,F283,F427,F459,F522,F526,F534,F624,F691)</f>
        <v>14000689.589999996</v>
      </c>
      <c r="G765" s="128">
        <f t="shared" si="11"/>
        <v>0.4382738879042645</v>
      </c>
    </row>
  </sheetData>
  <printOptions/>
  <pageMargins left="0.57" right="0.37" top="1.2" bottom="1" header="0.5" footer="0.5"/>
  <pageSetup firstPageNumber="12" useFirstPageNumber="1" horizontalDpi="600" verticalDpi="600" orientation="landscape" paperSize="9" r:id="rId2"/>
  <headerFooter alignWithMargins="0">
    <oddHeader>&amp;L&amp;"Arial,Pogrubiony"BUDŻET GMINY PACZKÓW
Informacja o przebiegu wykonania budżetu za I półrocze 2007r.&amp;R&amp;8Zał. nr 5
Wykonanie wydatków budżetowych wg
paragrafów klasyfikacji z wyodrębnieniem
wydatków bieżących i majatkowych</oddHead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showGridLines="0" workbookViewId="0" topLeftCell="A19">
      <selection activeCell="G2" sqref="G2"/>
    </sheetView>
  </sheetViews>
  <sheetFormatPr defaultColWidth="9.140625" defaultRowHeight="12.75"/>
  <cols>
    <col min="1" max="1" width="5.57421875" style="2" bestFit="1" customWidth="1"/>
    <col min="2" max="2" width="7.140625" style="2" bestFit="1" customWidth="1"/>
    <col min="3" max="3" width="5.00390625" style="2" bestFit="1" customWidth="1"/>
    <col min="4" max="4" width="42.7109375" style="141" customWidth="1"/>
    <col min="5" max="5" width="11.7109375" style="2" bestFit="1" customWidth="1"/>
    <col min="6" max="6" width="11.7109375" style="143" bestFit="1" customWidth="1"/>
    <col min="7" max="7" width="7.28125" style="150" bestFit="1" customWidth="1"/>
    <col min="8" max="16384" width="8.00390625" style="2" customWidth="1"/>
  </cols>
  <sheetData>
    <row r="1" spans="1:7" ht="25.5">
      <c r="A1" s="10" t="s">
        <v>33</v>
      </c>
      <c r="B1" s="10" t="s">
        <v>266</v>
      </c>
      <c r="C1" s="10" t="s">
        <v>265</v>
      </c>
      <c r="D1" s="135" t="s">
        <v>35</v>
      </c>
      <c r="E1" s="135" t="s">
        <v>375</v>
      </c>
      <c r="F1" s="144" t="s">
        <v>377</v>
      </c>
      <c r="G1" s="148" t="s">
        <v>376</v>
      </c>
    </row>
    <row r="2" spans="1:7" ht="12.75">
      <c r="A2" s="129" t="s">
        <v>36</v>
      </c>
      <c r="B2" s="129"/>
      <c r="C2" s="129"/>
      <c r="D2" s="136" t="s">
        <v>37</v>
      </c>
      <c r="E2" s="132">
        <v>66478</v>
      </c>
      <c r="F2" s="145">
        <f>SUM(F3)</f>
        <v>66413.07</v>
      </c>
      <c r="G2" s="148">
        <f>F2/E2</f>
        <v>0.9990232858990945</v>
      </c>
    </row>
    <row r="3" spans="1:7" s="5" customFormat="1" ht="12.75">
      <c r="A3" s="130"/>
      <c r="B3" s="130" t="s">
        <v>38</v>
      </c>
      <c r="C3" s="130"/>
      <c r="D3" s="137" t="s">
        <v>39</v>
      </c>
      <c r="E3" s="133">
        <v>66478</v>
      </c>
      <c r="F3" s="146">
        <f>SUM(F4:F7)</f>
        <v>66413.07</v>
      </c>
      <c r="G3" s="149">
        <f aca="true" t="shared" si="0" ref="G3:G52">F3/E3</f>
        <v>0.9990232858990945</v>
      </c>
    </row>
    <row r="4" spans="1:7" s="5" customFormat="1" ht="12.75">
      <c r="A4" s="130"/>
      <c r="B4" s="130"/>
      <c r="C4" s="130" t="s">
        <v>432</v>
      </c>
      <c r="D4" s="137" t="s">
        <v>116</v>
      </c>
      <c r="E4" s="134">
        <v>1036</v>
      </c>
      <c r="F4" s="146">
        <v>1036</v>
      </c>
      <c r="G4" s="149">
        <f t="shared" si="0"/>
        <v>1</v>
      </c>
    </row>
    <row r="5" spans="1:7" s="5" customFormat="1" ht="12.75">
      <c r="A5" s="130"/>
      <c r="B5" s="130"/>
      <c r="C5" s="130" t="s">
        <v>433</v>
      </c>
      <c r="D5" s="137" t="s">
        <v>117</v>
      </c>
      <c r="E5" s="134">
        <v>233</v>
      </c>
      <c r="F5" s="146">
        <v>178.08</v>
      </c>
      <c r="G5" s="149">
        <f t="shared" si="0"/>
        <v>0.7642918454935623</v>
      </c>
    </row>
    <row r="6" spans="1:7" s="5" customFormat="1" ht="12.75">
      <c r="A6" s="130"/>
      <c r="B6" s="130"/>
      <c r="C6" s="130" t="s">
        <v>434</v>
      </c>
      <c r="D6" s="137" t="s">
        <v>118</v>
      </c>
      <c r="E6" s="134">
        <v>35</v>
      </c>
      <c r="F6" s="146">
        <v>25.38</v>
      </c>
      <c r="G6" s="149">
        <f t="shared" si="0"/>
        <v>0.7251428571428571</v>
      </c>
    </row>
    <row r="7" spans="1:7" s="5" customFormat="1" ht="12.75">
      <c r="A7" s="131"/>
      <c r="B7" s="131"/>
      <c r="C7" s="131">
        <v>4430</v>
      </c>
      <c r="D7" s="137" t="s">
        <v>109</v>
      </c>
      <c r="E7" s="134">
        <v>65174</v>
      </c>
      <c r="F7" s="146">
        <v>65173.61</v>
      </c>
      <c r="G7" s="149">
        <f t="shared" si="0"/>
        <v>0.9999940160186578</v>
      </c>
    </row>
    <row r="8" spans="1:7" ht="12.75">
      <c r="A8" s="17">
        <v>750</v>
      </c>
      <c r="B8" s="6"/>
      <c r="C8" s="6"/>
      <c r="D8" s="138" t="s">
        <v>47</v>
      </c>
      <c r="E8" s="21">
        <v>97523</v>
      </c>
      <c r="F8" s="145">
        <f>SUM(F9)</f>
        <v>48762</v>
      </c>
      <c r="G8" s="148">
        <f t="shared" si="0"/>
        <v>0.5000051269956831</v>
      </c>
    </row>
    <row r="9" spans="1:7" ht="12.75">
      <c r="A9" s="6"/>
      <c r="B9" s="19">
        <v>75011</v>
      </c>
      <c r="C9" s="6"/>
      <c r="D9" s="139" t="s">
        <v>48</v>
      </c>
      <c r="E9" s="22">
        <v>97523</v>
      </c>
      <c r="F9" s="146">
        <f>SUM(F10)</f>
        <v>48762</v>
      </c>
      <c r="G9" s="149">
        <f t="shared" si="0"/>
        <v>0.5000051269956831</v>
      </c>
    </row>
    <row r="10" spans="1:7" ht="12.75">
      <c r="A10" s="6"/>
      <c r="B10" s="6"/>
      <c r="C10" s="6"/>
      <c r="D10" s="139" t="s">
        <v>95</v>
      </c>
      <c r="E10" s="22">
        <v>97523</v>
      </c>
      <c r="F10" s="146">
        <f>SUM(F11:F13)</f>
        <v>48762</v>
      </c>
      <c r="G10" s="149">
        <f t="shared" si="0"/>
        <v>0.5000051269956831</v>
      </c>
    </row>
    <row r="11" spans="1:7" ht="12.75">
      <c r="A11" s="6"/>
      <c r="B11" s="6"/>
      <c r="C11" s="30">
        <v>4010</v>
      </c>
      <c r="D11" s="139" t="s">
        <v>116</v>
      </c>
      <c r="E11" s="22">
        <v>81500</v>
      </c>
      <c r="F11" s="146">
        <v>38935.34</v>
      </c>
      <c r="G11" s="149">
        <f t="shared" si="0"/>
        <v>0.47773423312883434</v>
      </c>
    </row>
    <row r="12" spans="1:7" ht="12.75">
      <c r="A12" s="6"/>
      <c r="B12" s="6"/>
      <c r="C12" s="30">
        <v>4110</v>
      </c>
      <c r="D12" s="139" t="s">
        <v>117</v>
      </c>
      <c r="E12" s="22">
        <v>14010</v>
      </c>
      <c r="F12" s="146">
        <v>8415.94</v>
      </c>
      <c r="G12" s="149">
        <f t="shared" si="0"/>
        <v>0.6007094932191293</v>
      </c>
    </row>
    <row r="13" spans="1:7" ht="12.75">
      <c r="A13" s="6"/>
      <c r="B13" s="6"/>
      <c r="C13" s="30">
        <v>4120</v>
      </c>
      <c r="D13" s="139" t="s">
        <v>118</v>
      </c>
      <c r="E13" s="24">
        <v>2013</v>
      </c>
      <c r="F13" s="146">
        <v>1410.72</v>
      </c>
      <c r="G13" s="149">
        <f t="shared" si="0"/>
        <v>0.7008047690014904</v>
      </c>
    </row>
    <row r="14" spans="1:7" ht="38.25">
      <c r="A14" s="17">
        <v>751</v>
      </c>
      <c r="B14" s="6"/>
      <c r="C14" s="6"/>
      <c r="D14" s="138" t="s">
        <v>49</v>
      </c>
      <c r="E14" s="23">
        <v>2240</v>
      </c>
      <c r="F14" s="147">
        <v>420</v>
      </c>
      <c r="G14" s="148">
        <f t="shared" si="0"/>
        <v>0.1875</v>
      </c>
    </row>
    <row r="15" spans="1:7" ht="25.5">
      <c r="A15" s="6"/>
      <c r="B15" s="19">
        <v>75101</v>
      </c>
      <c r="C15" s="6"/>
      <c r="D15" s="139" t="s">
        <v>223</v>
      </c>
      <c r="E15" s="24">
        <v>2240</v>
      </c>
      <c r="F15" s="146">
        <v>420</v>
      </c>
      <c r="G15" s="149">
        <f t="shared" si="0"/>
        <v>0.1875</v>
      </c>
    </row>
    <row r="16" spans="1:7" ht="12.75">
      <c r="A16" s="6"/>
      <c r="B16" s="6"/>
      <c r="C16" s="6"/>
      <c r="D16" s="139" t="s">
        <v>95</v>
      </c>
      <c r="E16" s="24">
        <v>2240</v>
      </c>
      <c r="F16" s="146">
        <v>420</v>
      </c>
      <c r="G16" s="149">
        <f t="shared" si="0"/>
        <v>0.1875</v>
      </c>
    </row>
    <row r="17" spans="1:7" ht="12.75">
      <c r="A17" s="6"/>
      <c r="B17" s="6"/>
      <c r="C17" s="30">
        <v>4210</v>
      </c>
      <c r="D17" s="139" t="s">
        <v>100</v>
      </c>
      <c r="E17" s="24">
        <v>2240</v>
      </c>
      <c r="F17" s="146">
        <v>420</v>
      </c>
      <c r="G17" s="149">
        <f t="shared" si="0"/>
        <v>0.1875</v>
      </c>
    </row>
    <row r="18" spans="1:7" ht="25.5">
      <c r="A18" s="17">
        <v>754</v>
      </c>
      <c r="B18" s="6"/>
      <c r="C18" s="6"/>
      <c r="D18" s="138" t="s">
        <v>50</v>
      </c>
      <c r="E18" s="23">
        <v>1000</v>
      </c>
      <c r="F18" s="145">
        <v>0</v>
      </c>
      <c r="G18" s="148">
        <f t="shared" si="0"/>
        <v>0</v>
      </c>
    </row>
    <row r="19" spans="1:7" ht="12.75">
      <c r="A19" s="6"/>
      <c r="B19" s="19">
        <v>75414</v>
      </c>
      <c r="C19" s="6"/>
      <c r="D19" s="139" t="s">
        <v>51</v>
      </c>
      <c r="E19" s="24">
        <v>1000</v>
      </c>
      <c r="F19" s="146">
        <v>0</v>
      </c>
      <c r="G19" s="149">
        <f t="shared" si="0"/>
        <v>0</v>
      </c>
    </row>
    <row r="20" spans="1:7" ht="12.75">
      <c r="A20" s="6"/>
      <c r="B20" s="6"/>
      <c r="C20" s="6"/>
      <c r="D20" s="139" t="s">
        <v>95</v>
      </c>
      <c r="E20" s="24">
        <v>1000</v>
      </c>
      <c r="F20" s="146">
        <v>0</v>
      </c>
      <c r="G20" s="149">
        <f t="shared" si="0"/>
        <v>0</v>
      </c>
    </row>
    <row r="21" spans="1:7" ht="12.75">
      <c r="A21" s="6"/>
      <c r="B21" s="6"/>
      <c r="C21" s="30">
        <v>4210</v>
      </c>
      <c r="D21" s="139" t="s">
        <v>100</v>
      </c>
      <c r="E21" s="24">
        <v>1000</v>
      </c>
      <c r="F21" s="146">
        <v>0</v>
      </c>
      <c r="G21" s="149">
        <f t="shared" si="0"/>
        <v>0</v>
      </c>
    </row>
    <row r="22" spans="1:7" ht="12.75">
      <c r="A22" s="17">
        <v>851</v>
      </c>
      <c r="B22" s="6"/>
      <c r="C22" s="6"/>
      <c r="D22" s="138" t="s">
        <v>64</v>
      </c>
      <c r="E22" s="23">
        <v>2400</v>
      </c>
      <c r="F22" s="145">
        <v>0</v>
      </c>
      <c r="G22" s="148">
        <f t="shared" si="0"/>
        <v>0</v>
      </c>
    </row>
    <row r="23" spans="1:7" ht="12.75">
      <c r="A23" s="6"/>
      <c r="B23" s="19">
        <v>85195</v>
      </c>
      <c r="C23" s="6"/>
      <c r="D23" s="139" t="s">
        <v>39</v>
      </c>
      <c r="E23" s="24">
        <v>2400</v>
      </c>
      <c r="F23" s="146">
        <v>0</v>
      </c>
      <c r="G23" s="149">
        <f t="shared" si="0"/>
        <v>0</v>
      </c>
    </row>
    <row r="24" spans="1:7" ht="12.75">
      <c r="A24" s="6"/>
      <c r="B24" s="6"/>
      <c r="C24" s="6"/>
      <c r="D24" s="139" t="s">
        <v>95</v>
      </c>
      <c r="E24" s="24">
        <v>2400</v>
      </c>
      <c r="F24" s="146">
        <v>0</v>
      </c>
      <c r="G24" s="149">
        <f t="shared" si="0"/>
        <v>0</v>
      </c>
    </row>
    <row r="25" spans="1:7" ht="12.75">
      <c r="A25" s="6"/>
      <c r="B25" s="6"/>
      <c r="C25" s="30">
        <v>4110</v>
      </c>
      <c r="D25" s="139" t="s">
        <v>117</v>
      </c>
      <c r="E25" s="16">
        <v>350</v>
      </c>
      <c r="F25" s="146">
        <v>0</v>
      </c>
      <c r="G25" s="149">
        <f t="shared" si="0"/>
        <v>0</v>
      </c>
    </row>
    <row r="26" spans="1:7" ht="12.75">
      <c r="A26" s="6"/>
      <c r="B26" s="6"/>
      <c r="C26" s="30">
        <v>4120</v>
      </c>
      <c r="D26" s="139" t="s">
        <v>118</v>
      </c>
      <c r="E26" s="35">
        <v>50</v>
      </c>
      <c r="F26" s="146">
        <v>0</v>
      </c>
      <c r="G26" s="149">
        <f t="shared" si="0"/>
        <v>0</v>
      </c>
    </row>
    <row r="27" spans="1:7" ht="12.75">
      <c r="A27" s="6"/>
      <c r="B27" s="6"/>
      <c r="C27" s="30">
        <v>4170</v>
      </c>
      <c r="D27" s="139" t="s">
        <v>123</v>
      </c>
      <c r="E27" s="24">
        <v>2000</v>
      </c>
      <c r="F27" s="146">
        <v>0</v>
      </c>
      <c r="G27" s="149">
        <f t="shared" si="0"/>
        <v>0</v>
      </c>
    </row>
    <row r="28" spans="1:7" ht="12.75">
      <c r="A28" s="17">
        <v>852</v>
      </c>
      <c r="B28" s="6"/>
      <c r="C28" s="6"/>
      <c r="D28" s="138" t="s">
        <v>66</v>
      </c>
      <c r="E28" s="18">
        <v>4123000</v>
      </c>
      <c r="F28" s="145">
        <f>SUM(F29,F46,F49)</f>
        <v>1891039.89</v>
      </c>
      <c r="G28" s="148">
        <f t="shared" si="0"/>
        <v>0.4586562915352898</v>
      </c>
    </row>
    <row r="29" spans="1:7" ht="38.25">
      <c r="A29" s="6"/>
      <c r="B29" s="19">
        <v>85212</v>
      </c>
      <c r="C29" s="6"/>
      <c r="D29" s="139" t="s">
        <v>67</v>
      </c>
      <c r="E29" s="20">
        <f>SUM(E30)</f>
        <v>4428000</v>
      </c>
      <c r="F29" s="20">
        <f>SUM(F30)</f>
        <v>1802776.4</v>
      </c>
      <c r="G29" s="149">
        <f t="shared" si="0"/>
        <v>0.4071310749774164</v>
      </c>
    </row>
    <row r="30" spans="1:7" ht="12.75">
      <c r="A30" s="6"/>
      <c r="B30" s="6"/>
      <c r="C30" s="6"/>
      <c r="D30" s="139" t="s">
        <v>95</v>
      </c>
      <c r="E30" s="20">
        <f>SUM(E31:E45)</f>
        <v>4428000</v>
      </c>
      <c r="F30" s="20">
        <f>SUM(F31:F45)</f>
        <v>1802776.4</v>
      </c>
      <c r="G30" s="149">
        <f t="shared" si="0"/>
        <v>0.4071310749774164</v>
      </c>
    </row>
    <row r="31" spans="1:7" ht="12.75">
      <c r="A31" s="6"/>
      <c r="B31" s="6"/>
      <c r="C31" s="30">
        <v>3110</v>
      </c>
      <c r="D31" s="139" t="s">
        <v>144</v>
      </c>
      <c r="E31" s="20">
        <v>4279200</v>
      </c>
      <c r="F31" s="146">
        <v>1737364.6</v>
      </c>
      <c r="G31" s="149">
        <f t="shared" si="0"/>
        <v>0.4060021966722752</v>
      </c>
    </row>
    <row r="32" spans="1:7" ht="12.75">
      <c r="A32" s="6"/>
      <c r="B32" s="6"/>
      <c r="C32" s="30">
        <v>4010</v>
      </c>
      <c r="D32" s="139" t="s">
        <v>116</v>
      </c>
      <c r="E32" s="22">
        <v>61300</v>
      </c>
      <c r="F32" s="146">
        <v>26213.69</v>
      </c>
      <c r="G32" s="149">
        <f t="shared" si="0"/>
        <v>0.4276295269168026</v>
      </c>
    </row>
    <row r="33" spans="1:7" ht="12.75">
      <c r="A33" s="6"/>
      <c r="B33" s="6"/>
      <c r="C33" s="30">
        <v>4040</v>
      </c>
      <c r="D33" s="139" t="s">
        <v>121</v>
      </c>
      <c r="E33" s="24">
        <v>5058</v>
      </c>
      <c r="F33" s="146">
        <v>4703.16</v>
      </c>
      <c r="G33" s="149">
        <f t="shared" si="0"/>
        <v>0.9298457888493475</v>
      </c>
    </row>
    <row r="34" spans="1:7" ht="12.75">
      <c r="A34" s="6"/>
      <c r="B34" s="6"/>
      <c r="C34" s="30">
        <v>4110</v>
      </c>
      <c r="D34" s="139" t="s">
        <v>117</v>
      </c>
      <c r="E34" s="22">
        <v>52373</v>
      </c>
      <c r="F34" s="146">
        <v>23091.25</v>
      </c>
      <c r="G34" s="149">
        <f t="shared" si="0"/>
        <v>0.4408998911652951</v>
      </c>
    </row>
    <row r="35" spans="1:7" ht="12.75">
      <c r="A35" s="6"/>
      <c r="B35" s="6"/>
      <c r="C35" s="30">
        <v>4120</v>
      </c>
      <c r="D35" s="139" t="s">
        <v>118</v>
      </c>
      <c r="E35" s="24">
        <v>1626</v>
      </c>
      <c r="F35" s="146">
        <v>749.6</v>
      </c>
      <c r="G35" s="149">
        <f t="shared" si="0"/>
        <v>0.4610086100861009</v>
      </c>
    </row>
    <row r="36" spans="1:7" ht="12.75">
      <c r="A36" s="6"/>
      <c r="B36" s="6"/>
      <c r="C36" s="30">
        <v>4210</v>
      </c>
      <c r="D36" s="139" t="s">
        <v>100</v>
      </c>
      <c r="E36" s="22">
        <v>7743</v>
      </c>
      <c r="F36" s="146">
        <v>2718.75</v>
      </c>
      <c r="G36" s="149">
        <f t="shared" si="0"/>
        <v>0.351123595505618</v>
      </c>
    </row>
    <row r="37" spans="1:7" ht="12.75">
      <c r="A37" s="6"/>
      <c r="B37" s="6"/>
      <c r="C37" s="30">
        <v>4260</v>
      </c>
      <c r="D37" s="139" t="s">
        <v>107</v>
      </c>
      <c r="E37" s="24">
        <v>2500</v>
      </c>
      <c r="F37" s="146">
        <v>942.72</v>
      </c>
      <c r="G37" s="149">
        <f t="shared" si="0"/>
        <v>0.37708800000000003</v>
      </c>
    </row>
    <row r="38" spans="1:7" ht="12.75">
      <c r="A38" s="6"/>
      <c r="B38" s="6"/>
      <c r="C38" s="30">
        <v>4280</v>
      </c>
      <c r="D38" s="139" t="s">
        <v>124</v>
      </c>
      <c r="E38" s="24">
        <v>80</v>
      </c>
      <c r="F38" s="146">
        <v>0</v>
      </c>
      <c r="G38" s="149">
        <f t="shared" si="0"/>
        <v>0</v>
      </c>
    </row>
    <row r="39" spans="1:7" ht="12.75">
      <c r="A39" s="6"/>
      <c r="B39" s="6"/>
      <c r="C39" s="30">
        <v>4300</v>
      </c>
      <c r="D39" s="139" t="s">
        <v>97</v>
      </c>
      <c r="E39" s="22">
        <v>6000</v>
      </c>
      <c r="F39" s="146">
        <v>4557.4</v>
      </c>
      <c r="G39" s="149">
        <f t="shared" si="0"/>
        <v>0.7595666666666666</v>
      </c>
    </row>
    <row r="40" spans="1:7" ht="12.75">
      <c r="A40" s="6"/>
      <c r="B40" s="6"/>
      <c r="C40" s="30">
        <v>4350</v>
      </c>
      <c r="D40" s="139" t="s">
        <v>282</v>
      </c>
      <c r="E40" s="22">
        <v>2000</v>
      </c>
      <c r="F40" s="146">
        <v>1019.34</v>
      </c>
      <c r="G40" s="149">
        <f t="shared" si="0"/>
        <v>0.5096700000000001</v>
      </c>
    </row>
    <row r="41" spans="1:7" ht="25.5">
      <c r="A41" s="6"/>
      <c r="B41" s="6"/>
      <c r="C41" s="30">
        <v>4370</v>
      </c>
      <c r="D41" s="139" t="s">
        <v>281</v>
      </c>
      <c r="E41" s="22">
        <v>3000</v>
      </c>
      <c r="F41" s="146">
        <v>0</v>
      </c>
      <c r="G41" s="149">
        <f t="shared" si="0"/>
        <v>0</v>
      </c>
    </row>
    <row r="42" spans="1:7" ht="12.75">
      <c r="A42" s="6"/>
      <c r="B42" s="6"/>
      <c r="C42" s="30">
        <v>4410</v>
      </c>
      <c r="D42" s="139" t="s">
        <v>108</v>
      </c>
      <c r="E42" s="24">
        <v>1800</v>
      </c>
      <c r="F42" s="146">
        <v>208.99</v>
      </c>
      <c r="G42" s="149">
        <f t="shared" si="0"/>
        <v>0.11610555555555556</v>
      </c>
    </row>
    <row r="43" spans="1:7" ht="25.5">
      <c r="A43" s="6"/>
      <c r="B43" s="6"/>
      <c r="C43" s="30">
        <v>4440</v>
      </c>
      <c r="D43" s="139" t="s">
        <v>127</v>
      </c>
      <c r="E43" s="24">
        <v>2400</v>
      </c>
      <c r="F43" s="146">
        <v>1206.9</v>
      </c>
      <c r="G43" s="149">
        <f t="shared" si="0"/>
        <v>0.5028750000000001</v>
      </c>
    </row>
    <row r="44" spans="1:7" ht="25.5">
      <c r="A44" s="6"/>
      <c r="B44" s="6"/>
      <c r="C44" s="30">
        <v>4740</v>
      </c>
      <c r="D44" s="139" t="s">
        <v>436</v>
      </c>
      <c r="E44" s="24">
        <v>920</v>
      </c>
      <c r="F44" s="146">
        <v>0</v>
      </c>
      <c r="G44" s="149">
        <f t="shared" si="0"/>
        <v>0</v>
      </c>
    </row>
    <row r="45" spans="1:7" ht="25.5">
      <c r="A45" s="6"/>
      <c r="B45" s="6"/>
      <c r="C45" s="30">
        <v>4750</v>
      </c>
      <c r="D45" s="139" t="s">
        <v>399</v>
      </c>
      <c r="E45" s="24">
        <v>2000</v>
      </c>
      <c r="F45" s="146">
        <v>0</v>
      </c>
      <c r="G45" s="149">
        <f t="shared" si="0"/>
        <v>0</v>
      </c>
    </row>
    <row r="46" spans="1:7" ht="51">
      <c r="A46" s="6"/>
      <c r="B46" s="19">
        <v>85213</v>
      </c>
      <c r="C46" s="6"/>
      <c r="D46" s="139" t="s">
        <v>435</v>
      </c>
      <c r="E46" s="22">
        <v>29000</v>
      </c>
      <c r="F46" s="146">
        <v>7064.95</v>
      </c>
      <c r="G46" s="149">
        <f t="shared" si="0"/>
        <v>0.24361896551724138</v>
      </c>
    </row>
    <row r="47" spans="1:7" ht="12.75">
      <c r="A47" s="6"/>
      <c r="B47" s="6"/>
      <c r="C47" s="6"/>
      <c r="D47" s="139" t="s">
        <v>95</v>
      </c>
      <c r="E47" s="22">
        <v>29000</v>
      </c>
      <c r="F47" s="146">
        <v>7064.95</v>
      </c>
      <c r="G47" s="149">
        <f t="shared" si="0"/>
        <v>0.24361896551724138</v>
      </c>
    </row>
    <row r="48" spans="1:7" ht="12.75">
      <c r="A48" s="6"/>
      <c r="B48" s="6"/>
      <c r="C48" s="30">
        <v>4130</v>
      </c>
      <c r="D48" s="139" t="s">
        <v>145</v>
      </c>
      <c r="E48" s="22">
        <v>29000</v>
      </c>
      <c r="F48" s="146">
        <v>7064.95</v>
      </c>
      <c r="G48" s="149">
        <f t="shared" si="0"/>
        <v>0.24361896551724138</v>
      </c>
    </row>
    <row r="49" spans="1:7" ht="25.5">
      <c r="A49" s="6"/>
      <c r="B49" s="19">
        <v>85214</v>
      </c>
      <c r="C49" s="6"/>
      <c r="D49" s="139" t="s">
        <v>68</v>
      </c>
      <c r="E49" s="25">
        <v>181000</v>
      </c>
      <c r="F49" s="146">
        <v>81198.54</v>
      </c>
      <c r="G49" s="149">
        <f t="shared" si="0"/>
        <v>0.4486107182320442</v>
      </c>
    </row>
    <row r="50" spans="1:7" ht="12.75">
      <c r="A50" s="6"/>
      <c r="B50" s="6"/>
      <c r="C50" s="6"/>
      <c r="D50" s="139" t="s">
        <v>95</v>
      </c>
      <c r="E50" s="25">
        <v>181000</v>
      </c>
      <c r="F50" s="146">
        <v>81198.54</v>
      </c>
      <c r="G50" s="149">
        <f t="shared" si="0"/>
        <v>0.4486107182320442</v>
      </c>
    </row>
    <row r="51" spans="1:7" ht="12.75">
      <c r="A51" s="6"/>
      <c r="B51" s="6"/>
      <c r="C51" s="30">
        <v>3110</v>
      </c>
      <c r="D51" s="139" t="s">
        <v>144</v>
      </c>
      <c r="E51" s="25">
        <v>181000</v>
      </c>
      <c r="F51" s="146">
        <v>81198.54</v>
      </c>
      <c r="G51" s="149">
        <f t="shared" si="0"/>
        <v>0.4486107182320442</v>
      </c>
    </row>
    <row r="52" spans="1:7" ht="12.75">
      <c r="A52" s="8"/>
      <c r="B52" s="8"/>
      <c r="C52" s="8"/>
      <c r="D52" s="140" t="s">
        <v>180</v>
      </c>
      <c r="E52" s="33">
        <v>4226163</v>
      </c>
      <c r="F52" s="142">
        <f>SUM(F28,F22,F18,F14,F8,F2)</f>
        <v>2006634.96</v>
      </c>
      <c r="G52" s="151">
        <f t="shared" si="0"/>
        <v>0.47481248593582404</v>
      </c>
    </row>
  </sheetData>
  <printOptions/>
  <pageMargins left="0.69" right="0.56" top="1" bottom="1" header="0.5" footer="0.5"/>
  <pageSetup firstPageNumber="34" useFirstPageNumber="1" horizontalDpi="600" verticalDpi="600" orientation="portrait" paperSize="9" r:id="rId2"/>
  <headerFooter alignWithMargins="0">
    <oddHeader>&amp;L&amp;"Arial,Pogrubiony"BUDŻET GMINY PACZKÓW
Informacja o przebiegu wykonania budżetu za I półrocze 2007r.&amp;R&amp;8Zał. nr 6
Plan i wykonanie wydatków na zadania zlecone</oddHeader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1"/>
  <sheetViews>
    <sheetView showGridLines="0" workbookViewId="0" topLeftCell="A127">
      <selection activeCell="F144" sqref="F144"/>
    </sheetView>
  </sheetViews>
  <sheetFormatPr defaultColWidth="9.140625" defaultRowHeight="12.75"/>
  <cols>
    <col min="1" max="1" width="5.57421875" style="9" bestFit="1" customWidth="1"/>
    <col min="2" max="2" width="8.8515625" style="9" bestFit="1" customWidth="1"/>
    <col min="3" max="3" width="5.00390625" style="9" bestFit="1" customWidth="1"/>
    <col min="4" max="4" width="60.7109375" style="2" customWidth="1"/>
    <col min="5" max="5" width="13.421875" style="2" customWidth="1"/>
    <col min="6" max="6" width="13.57421875" style="2" customWidth="1"/>
    <col min="7" max="7" width="8.140625" style="2" customWidth="1"/>
    <col min="8" max="16384" width="8.00390625" style="2" customWidth="1"/>
  </cols>
  <sheetData>
    <row r="1" spans="1:7" ht="12.75">
      <c r="A1" s="10" t="s">
        <v>33</v>
      </c>
      <c r="B1" s="10" t="s">
        <v>34</v>
      </c>
      <c r="C1" s="10" t="s">
        <v>265</v>
      </c>
      <c r="D1" s="10" t="s">
        <v>35</v>
      </c>
      <c r="E1" s="11" t="s">
        <v>220</v>
      </c>
      <c r="F1" s="93" t="s">
        <v>377</v>
      </c>
      <c r="G1" s="92" t="s">
        <v>376</v>
      </c>
    </row>
    <row r="2" spans="1:7" ht="12.75">
      <c r="A2" s="17">
        <v>400</v>
      </c>
      <c r="B2" s="6"/>
      <c r="C2" s="6"/>
      <c r="D2" s="13" t="s">
        <v>101</v>
      </c>
      <c r="E2" s="26">
        <v>160460</v>
      </c>
      <c r="F2" s="89">
        <f>SUM(F3)</f>
        <v>146.4</v>
      </c>
      <c r="G2" s="92">
        <f aca="true" t="shared" si="0" ref="G2:G33">F2/E2</f>
        <v>0.0009123769163654493</v>
      </c>
    </row>
    <row r="3" spans="1:7" ht="12.75">
      <c r="A3" s="6"/>
      <c r="B3" s="19">
        <v>40002</v>
      </c>
      <c r="C3" s="6"/>
      <c r="D3" s="15" t="s">
        <v>102</v>
      </c>
      <c r="E3" s="25">
        <v>160460</v>
      </c>
      <c r="F3" s="90">
        <f>SUM(F4)</f>
        <v>146.4</v>
      </c>
      <c r="G3" s="126">
        <f t="shared" si="0"/>
        <v>0.0009123769163654493</v>
      </c>
    </row>
    <row r="4" spans="1:7" ht="12.75">
      <c r="A4" s="6"/>
      <c r="B4" s="6"/>
      <c r="C4" s="6"/>
      <c r="D4" s="15" t="s">
        <v>103</v>
      </c>
      <c r="E4" s="25">
        <v>160460</v>
      </c>
      <c r="F4" s="90">
        <f>SUM(F5)</f>
        <v>146.4</v>
      </c>
      <c r="G4" s="126">
        <f t="shared" si="0"/>
        <v>0.0009123769163654493</v>
      </c>
    </row>
    <row r="5" spans="1:7" ht="12.75">
      <c r="A5" s="6"/>
      <c r="B5" s="6"/>
      <c r="C5" s="30">
        <v>6050</v>
      </c>
      <c r="D5" s="15" t="s">
        <v>104</v>
      </c>
      <c r="E5" s="25">
        <v>160460</v>
      </c>
      <c r="F5" s="90">
        <f>SUM(F7)</f>
        <v>146.4</v>
      </c>
      <c r="G5" s="126">
        <f t="shared" si="0"/>
        <v>0.0009123769163654493</v>
      </c>
    </row>
    <row r="6" spans="1:7" ht="12.75">
      <c r="A6" s="6"/>
      <c r="B6" s="6"/>
      <c r="C6" s="6"/>
      <c r="D6" s="15" t="s">
        <v>199</v>
      </c>
      <c r="E6" s="7"/>
      <c r="F6" s="90"/>
      <c r="G6" s="126"/>
    </row>
    <row r="7" spans="1:7" ht="12.75">
      <c r="A7" s="6"/>
      <c r="B7" s="6"/>
      <c r="C7" s="6"/>
      <c r="D7" s="15" t="s">
        <v>200</v>
      </c>
      <c r="E7" s="25">
        <v>160460</v>
      </c>
      <c r="F7" s="90">
        <v>146.4</v>
      </c>
      <c r="G7" s="126">
        <f t="shared" si="0"/>
        <v>0.0009123769163654493</v>
      </c>
    </row>
    <row r="8" spans="1:7" ht="12.75">
      <c r="A8" s="17">
        <v>600</v>
      </c>
      <c r="B8" s="6"/>
      <c r="C8" s="6"/>
      <c r="D8" s="13" t="s">
        <v>41</v>
      </c>
      <c r="E8" s="18">
        <f>SUM(E9,E28)</f>
        <v>3029720</v>
      </c>
      <c r="F8" s="18">
        <f>SUM(F9,F28)</f>
        <v>885294.86</v>
      </c>
      <c r="G8" s="92">
        <f t="shared" si="0"/>
        <v>0.29220352375797104</v>
      </c>
    </row>
    <row r="9" spans="1:7" ht="12.75">
      <c r="A9" s="6"/>
      <c r="B9" s="19">
        <v>60016</v>
      </c>
      <c r="C9" s="6"/>
      <c r="D9" s="15" t="s">
        <v>43</v>
      </c>
      <c r="E9" s="20">
        <f>SUM(E10)</f>
        <v>2998000</v>
      </c>
      <c r="F9" s="20">
        <f>SUM(F10)</f>
        <v>853574.86</v>
      </c>
      <c r="G9" s="126">
        <f t="shared" si="0"/>
        <v>0.2847147631754503</v>
      </c>
    </row>
    <row r="10" spans="1:7" ht="12.75">
      <c r="A10" s="6"/>
      <c r="B10" s="6"/>
      <c r="C10" s="6"/>
      <c r="D10" s="15" t="s">
        <v>103</v>
      </c>
      <c r="E10" s="20">
        <f>SUM(E11,E20,E24)</f>
        <v>2998000</v>
      </c>
      <c r="F10" s="20">
        <f>SUM(F11,F20,F24)</f>
        <v>853574.86</v>
      </c>
      <c r="G10" s="126">
        <f t="shared" si="0"/>
        <v>0.2847147631754503</v>
      </c>
    </row>
    <row r="11" spans="1:7" ht="12.75">
      <c r="A11" s="6"/>
      <c r="B11" s="6"/>
      <c r="C11" s="30">
        <v>6050</v>
      </c>
      <c r="D11" s="15" t="s">
        <v>104</v>
      </c>
      <c r="E11" s="25">
        <v>326000</v>
      </c>
      <c r="F11" s="90">
        <v>877.95</v>
      </c>
      <c r="G11" s="126">
        <f t="shared" si="0"/>
        <v>0.0026930981595092024</v>
      </c>
    </row>
    <row r="12" spans="1:7" ht="12.75">
      <c r="A12" s="6"/>
      <c r="B12" s="6"/>
      <c r="C12" s="6"/>
      <c r="D12" s="15" t="s">
        <v>199</v>
      </c>
      <c r="E12" s="7"/>
      <c r="F12" s="90"/>
      <c r="G12" s="126"/>
    </row>
    <row r="13" spans="1:7" ht="12.75">
      <c r="A13" s="6"/>
      <c r="B13" s="6"/>
      <c r="C13" s="6"/>
      <c r="D13" s="15" t="s">
        <v>392</v>
      </c>
      <c r="E13" s="22">
        <v>16000</v>
      </c>
      <c r="F13" s="90">
        <v>0</v>
      </c>
      <c r="G13" s="126">
        <f t="shared" si="0"/>
        <v>0</v>
      </c>
    </row>
    <row r="14" spans="1:7" ht="12.75">
      <c r="A14" s="6"/>
      <c r="B14" s="6"/>
      <c r="C14" s="6"/>
      <c r="D14" s="15" t="s">
        <v>278</v>
      </c>
      <c r="E14" s="24">
        <v>8000</v>
      </c>
      <c r="F14" s="90">
        <v>0</v>
      </c>
      <c r="G14" s="126">
        <f t="shared" si="0"/>
        <v>0</v>
      </c>
    </row>
    <row r="15" spans="1:7" ht="12.75">
      <c r="A15" s="6"/>
      <c r="B15" s="6"/>
      <c r="C15" s="6"/>
      <c r="D15" s="15" t="s">
        <v>279</v>
      </c>
      <c r="E15" s="25">
        <v>205000</v>
      </c>
      <c r="F15" s="90">
        <v>877.95</v>
      </c>
      <c r="G15" s="126">
        <f t="shared" si="0"/>
        <v>0.004282682926829268</v>
      </c>
    </row>
    <row r="16" spans="1:7" ht="12.75">
      <c r="A16" s="6"/>
      <c r="B16" s="6"/>
      <c r="C16" s="6"/>
      <c r="D16" s="15" t="s">
        <v>280</v>
      </c>
      <c r="E16" s="7"/>
      <c r="F16" s="90"/>
      <c r="G16" s="126"/>
    </row>
    <row r="17" spans="1:7" ht="12.75">
      <c r="A17" s="6"/>
      <c r="B17" s="6"/>
      <c r="C17" s="6"/>
      <c r="D17" s="15" t="s">
        <v>203</v>
      </c>
      <c r="E17" s="22">
        <v>59000</v>
      </c>
      <c r="F17" s="90">
        <v>0</v>
      </c>
      <c r="G17" s="126">
        <f t="shared" si="0"/>
        <v>0</v>
      </c>
    </row>
    <row r="18" spans="1:7" ht="12.75">
      <c r="A18" s="6"/>
      <c r="B18" s="6"/>
      <c r="C18" s="6"/>
      <c r="D18" s="15" t="s">
        <v>202</v>
      </c>
      <c r="E18" s="22">
        <v>30000</v>
      </c>
      <c r="F18" s="90">
        <v>0</v>
      </c>
      <c r="G18" s="126">
        <f t="shared" si="0"/>
        <v>0</v>
      </c>
    </row>
    <row r="19" spans="1:7" ht="12.75">
      <c r="A19" s="6"/>
      <c r="B19" s="6"/>
      <c r="C19" s="6"/>
      <c r="D19" s="15" t="s">
        <v>201</v>
      </c>
      <c r="E19" s="24">
        <v>8000</v>
      </c>
      <c r="F19" s="90">
        <v>0</v>
      </c>
      <c r="G19" s="126">
        <f t="shared" si="0"/>
        <v>0</v>
      </c>
    </row>
    <row r="20" spans="1:7" ht="12.75">
      <c r="A20" s="6"/>
      <c r="B20" s="6"/>
      <c r="C20" s="30">
        <v>6058</v>
      </c>
      <c r="D20" s="15" t="s">
        <v>104</v>
      </c>
      <c r="E20" s="20">
        <v>1820780</v>
      </c>
      <c r="F20" s="90">
        <v>459060.24</v>
      </c>
      <c r="G20" s="126">
        <f t="shared" si="0"/>
        <v>0.25212284844956556</v>
      </c>
    </row>
    <row r="21" spans="1:7" ht="12.75">
      <c r="A21" s="6"/>
      <c r="B21" s="6"/>
      <c r="C21" s="6"/>
      <c r="D21" s="15" t="s">
        <v>199</v>
      </c>
      <c r="E21" s="7"/>
      <c r="F21" s="90"/>
      <c r="G21" s="126"/>
    </row>
    <row r="22" spans="1:7" ht="12.75">
      <c r="A22" s="6"/>
      <c r="B22" s="6"/>
      <c r="C22" s="6"/>
      <c r="D22" s="15" t="s">
        <v>279</v>
      </c>
      <c r="E22" s="20">
        <v>1820780</v>
      </c>
      <c r="F22" s="90">
        <v>459060.24</v>
      </c>
      <c r="G22" s="126">
        <f t="shared" si="0"/>
        <v>0.25212284844956556</v>
      </c>
    </row>
    <row r="23" spans="1:7" ht="12.75">
      <c r="A23" s="6"/>
      <c r="B23" s="6"/>
      <c r="C23" s="6"/>
      <c r="D23" s="15" t="s">
        <v>280</v>
      </c>
      <c r="E23" s="7"/>
      <c r="F23" s="90"/>
      <c r="G23" s="126"/>
    </row>
    <row r="24" spans="1:7" ht="12.75">
      <c r="A24" s="6"/>
      <c r="B24" s="6"/>
      <c r="C24" s="30">
        <v>6059</v>
      </c>
      <c r="D24" s="15" t="s">
        <v>104</v>
      </c>
      <c r="E24" s="25">
        <v>851220</v>
      </c>
      <c r="F24" s="90">
        <v>393636.67</v>
      </c>
      <c r="G24" s="126">
        <f t="shared" si="0"/>
        <v>0.4624382298348253</v>
      </c>
    </row>
    <row r="25" spans="1:7" ht="12.75">
      <c r="A25" s="6"/>
      <c r="B25" s="6"/>
      <c r="C25" s="6"/>
      <c r="D25" s="15" t="s">
        <v>199</v>
      </c>
      <c r="E25" s="7"/>
      <c r="F25" s="90"/>
      <c r="G25" s="126"/>
    </row>
    <row r="26" spans="1:7" ht="12.75">
      <c r="A26" s="6"/>
      <c r="B26" s="6"/>
      <c r="C26" s="6"/>
      <c r="D26" s="15" t="s">
        <v>279</v>
      </c>
      <c r="E26" s="25">
        <v>851220</v>
      </c>
      <c r="F26" s="90">
        <v>393636.67</v>
      </c>
      <c r="G26" s="126">
        <f t="shared" si="0"/>
        <v>0.4624382298348253</v>
      </c>
    </row>
    <row r="27" spans="1:7" ht="12.75">
      <c r="A27" s="6"/>
      <c r="B27" s="6"/>
      <c r="C27" s="6"/>
      <c r="D27" s="15" t="s">
        <v>280</v>
      </c>
      <c r="E27" s="7"/>
      <c r="F27" s="90"/>
      <c r="G27" s="126"/>
    </row>
    <row r="28" spans="1:7" ht="12.75">
      <c r="A28" s="6"/>
      <c r="B28" s="19">
        <v>60017</v>
      </c>
      <c r="C28" s="6"/>
      <c r="D28" s="15" t="s">
        <v>218</v>
      </c>
      <c r="E28" s="22">
        <v>31720</v>
      </c>
      <c r="F28" s="90">
        <f>SUM(F29)</f>
        <v>31720</v>
      </c>
      <c r="G28" s="126">
        <f t="shared" si="0"/>
        <v>1</v>
      </c>
    </row>
    <row r="29" spans="1:7" ht="12.75">
      <c r="A29" s="6"/>
      <c r="B29" s="6"/>
      <c r="C29" s="6"/>
      <c r="D29" s="15" t="s">
        <v>103</v>
      </c>
      <c r="E29" s="22">
        <v>31720</v>
      </c>
      <c r="F29" s="90">
        <f>SUM(F30)</f>
        <v>31720</v>
      </c>
      <c r="G29" s="126">
        <f t="shared" si="0"/>
        <v>1</v>
      </c>
    </row>
    <row r="30" spans="1:7" ht="12.75">
      <c r="A30" s="6"/>
      <c r="B30" s="6"/>
      <c r="C30" s="30">
        <v>6050</v>
      </c>
      <c r="D30" s="15" t="s">
        <v>104</v>
      </c>
      <c r="E30" s="22">
        <v>31720</v>
      </c>
      <c r="F30" s="90">
        <f>SUM(F32:F33)</f>
        <v>31720</v>
      </c>
      <c r="G30" s="126">
        <f t="shared" si="0"/>
        <v>1</v>
      </c>
    </row>
    <row r="31" spans="1:7" ht="12.75">
      <c r="A31" s="6"/>
      <c r="B31" s="6"/>
      <c r="C31" s="6"/>
      <c r="D31" s="15" t="s">
        <v>199</v>
      </c>
      <c r="E31" s="7"/>
      <c r="F31" s="90"/>
      <c r="G31" s="126"/>
    </row>
    <row r="32" spans="1:7" ht="12.75">
      <c r="A32" s="6"/>
      <c r="B32" s="6"/>
      <c r="C32" s="6"/>
      <c r="D32" s="15" t="s">
        <v>393</v>
      </c>
      <c r="E32" s="22">
        <v>21960</v>
      </c>
      <c r="F32" s="90">
        <v>21960</v>
      </c>
      <c r="G32" s="126">
        <f t="shared" si="0"/>
        <v>1</v>
      </c>
    </row>
    <row r="33" spans="1:7" ht="12.75">
      <c r="A33" s="6"/>
      <c r="B33" s="6"/>
      <c r="C33" s="6"/>
      <c r="D33" s="15" t="s">
        <v>394</v>
      </c>
      <c r="E33" s="24">
        <v>9760</v>
      </c>
      <c r="F33" s="90">
        <v>9760</v>
      </c>
      <c r="G33" s="126">
        <f t="shared" si="0"/>
        <v>1</v>
      </c>
    </row>
    <row r="34" spans="1:7" ht="12.75">
      <c r="A34" s="17">
        <v>700</v>
      </c>
      <c r="B34" s="6"/>
      <c r="C34" s="6"/>
      <c r="D34" s="13" t="s">
        <v>44</v>
      </c>
      <c r="E34" s="18">
        <f aca="true" t="shared" si="1" ref="E34:F36">SUM(E35)</f>
        <v>1463868</v>
      </c>
      <c r="F34" s="18">
        <f t="shared" si="1"/>
        <v>413808.49</v>
      </c>
      <c r="G34" s="92">
        <f aca="true" t="shared" si="2" ref="G34:G51">F34/E34</f>
        <v>0.2826815600860187</v>
      </c>
    </row>
    <row r="35" spans="1:7" ht="12.75">
      <c r="A35" s="6"/>
      <c r="B35" s="19">
        <v>70005</v>
      </c>
      <c r="C35" s="6"/>
      <c r="D35" s="15" t="s">
        <v>45</v>
      </c>
      <c r="E35" s="20">
        <f t="shared" si="1"/>
        <v>1463868</v>
      </c>
      <c r="F35" s="20">
        <f t="shared" si="1"/>
        <v>413808.49</v>
      </c>
      <c r="G35" s="126">
        <f t="shared" si="2"/>
        <v>0.2826815600860187</v>
      </c>
    </row>
    <row r="36" spans="1:7" ht="12.75">
      <c r="A36" s="6"/>
      <c r="B36" s="6"/>
      <c r="C36" s="6"/>
      <c r="D36" s="15" t="s">
        <v>103</v>
      </c>
      <c r="E36" s="20">
        <f t="shared" si="1"/>
        <v>1463868</v>
      </c>
      <c r="F36" s="20">
        <f t="shared" si="1"/>
        <v>413808.49</v>
      </c>
      <c r="G36" s="126">
        <f t="shared" si="2"/>
        <v>0.2826815600860187</v>
      </c>
    </row>
    <row r="37" spans="1:7" ht="12.75">
      <c r="A37" s="6"/>
      <c r="B37" s="6"/>
      <c r="C37" s="30">
        <v>6050</v>
      </c>
      <c r="D37" s="15" t="s">
        <v>104</v>
      </c>
      <c r="E37" s="20">
        <v>1463868</v>
      </c>
      <c r="F37" s="90">
        <v>413808.49</v>
      </c>
      <c r="G37" s="126">
        <f t="shared" si="2"/>
        <v>0.2826815600860187</v>
      </c>
    </row>
    <row r="38" spans="1:7" ht="12.75">
      <c r="A38" s="6"/>
      <c r="B38" s="6"/>
      <c r="C38" s="6"/>
      <c r="D38" s="15" t="s">
        <v>199</v>
      </c>
      <c r="E38" s="7"/>
      <c r="F38" s="90"/>
      <c r="G38" s="126"/>
    </row>
    <row r="39" spans="1:7" ht="12.75">
      <c r="A39" s="6"/>
      <c r="B39" s="6"/>
      <c r="C39" s="6"/>
      <c r="D39" s="15" t="s">
        <v>299</v>
      </c>
      <c r="E39" s="22">
        <v>20000</v>
      </c>
      <c r="F39" s="90">
        <v>0</v>
      </c>
      <c r="G39" s="126">
        <f t="shared" si="2"/>
        <v>0</v>
      </c>
    </row>
    <row r="40" spans="1:7" ht="12.75">
      <c r="A40" s="6"/>
      <c r="B40" s="6"/>
      <c r="C40" s="6"/>
      <c r="D40" s="15" t="s">
        <v>300</v>
      </c>
      <c r="E40" s="22">
        <v>71200</v>
      </c>
      <c r="F40" s="90">
        <v>0</v>
      </c>
      <c r="G40" s="126">
        <f t="shared" si="2"/>
        <v>0</v>
      </c>
    </row>
    <row r="41" spans="1:7" ht="12.75">
      <c r="A41" s="6"/>
      <c r="B41" s="6"/>
      <c r="C41" s="6"/>
      <c r="D41" s="15" t="s">
        <v>206</v>
      </c>
      <c r="E41" s="22">
        <v>64000</v>
      </c>
      <c r="F41" s="90">
        <v>0</v>
      </c>
      <c r="G41" s="126">
        <f t="shared" si="2"/>
        <v>0</v>
      </c>
    </row>
    <row r="42" spans="1:7" ht="12.75">
      <c r="A42" s="6"/>
      <c r="B42" s="6"/>
      <c r="C42" s="6"/>
      <c r="D42" s="15" t="s">
        <v>205</v>
      </c>
      <c r="E42" s="22">
        <v>49000</v>
      </c>
      <c r="F42" s="90">
        <v>0</v>
      </c>
      <c r="G42" s="126">
        <f t="shared" si="2"/>
        <v>0</v>
      </c>
    </row>
    <row r="43" spans="1:7" ht="12.75">
      <c r="A43" s="6"/>
      <c r="B43" s="6"/>
      <c r="C43" s="6"/>
      <c r="D43" s="15" t="s">
        <v>301</v>
      </c>
      <c r="E43" s="25">
        <v>380000</v>
      </c>
      <c r="F43" s="90">
        <v>83808.49</v>
      </c>
      <c r="G43" s="126">
        <f t="shared" si="2"/>
        <v>0.22054865789473685</v>
      </c>
    </row>
    <row r="44" spans="1:7" ht="12.75">
      <c r="A44" s="6"/>
      <c r="B44" s="6"/>
      <c r="C44" s="6"/>
      <c r="D44" s="15" t="s">
        <v>204</v>
      </c>
      <c r="E44" s="25">
        <v>879668</v>
      </c>
      <c r="F44" s="90">
        <v>330000</v>
      </c>
      <c r="G44" s="126">
        <f t="shared" si="2"/>
        <v>0.3751415306683885</v>
      </c>
    </row>
    <row r="45" spans="1:7" ht="12.75">
      <c r="A45" s="17">
        <v>710</v>
      </c>
      <c r="B45" s="6"/>
      <c r="C45" s="6"/>
      <c r="D45" s="13" t="s">
        <v>112</v>
      </c>
      <c r="E45" s="26">
        <f aca="true" t="shared" si="3" ref="E45:F47">SUM(E46)</f>
        <v>277980</v>
      </c>
      <c r="F45" s="26">
        <f t="shared" si="3"/>
        <v>126339.69</v>
      </c>
      <c r="G45" s="92">
        <f t="shared" si="2"/>
        <v>0.45449201381394344</v>
      </c>
    </row>
    <row r="46" spans="1:7" ht="12.75">
      <c r="A46" s="6"/>
      <c r="B46" s="19">
        <v>71035</v>
      </c>
      <c r="C46" s="6"/>
      <c r="D46" s="15" t="s">
        <v>115</v>
      </c>
      <c r="E46" s="25">
        <f t="shared" si="3"/>
        <v>277980</v>
      </c>
      <c r="F46" s="25">
        <f t="shared" si="3"/>
        <v>126339.69</v>
      </c>
      <c r="G46" s="126">
        <f t="shared" si="2"/>
        <v>0.45449201381394344</v>
      </c>
    </row>
    <row r="47" spans="1:7" ht="12.75">
      <c r="A47" s="6"/>
      <c r="B47" s="6"/>
      <c r="C47" s="6"/>
      <c r="D47" s="15" t="s">
        <v>103</v>
      </c>
      <c r="E47" s="25">
        <f t="shared" si="3"/>
        <v>277980</v>
      </c>
      <c r="F47" s="25">
        <f t="shared" si="3"/>
        <v>126339.69</v>
      </c>
      <c r="G47" s="126">
        <f t="shared" si="2"/>
        <v>0.45449201381394344</v>
      </c>
    </row>
    <row r="48" spans="1:7" ht="12.75">
      <c r="A48" s="6"/>
      <c r="B48" s="6"/>
      <c r="C48" s="30">
        <v>6050</v>
      </c>
      <c r="D48" s="15" t="s">
        <v>104</v>
      </c>
      <c r="E48" s="25">
        <v>277980</v>
      </c>
      <c r="F48" s="90">
        <v>126339.69</v>
      </c>
      <c r="G48" s="126">
        <f t="shared" si="2"/>
        <v>0.45449201381394344</v>
      </c>
    </row>
    <row r="49" spans="1:7" ht="12.75">
      <c r="A49" s="6"/>
      <c r="B49" s="6"/>
      <c r="C49" s="6"/>
      <c r="D49" s="15" t="s">
        <v>199</v>
      </c>
      <c r="E49" s="7"/>
      <c r="F49" s="90"/>
      <c r="G49" s="126"/>
    </row>
    <row r="50" spans="1:7" ht="12.75">
      <c r="A50" s="6"/>
      <c r="B50" s="6"/>
      <c r="C50" s="6"/>
      <c r="D50" s="15" t="s">
        <v>207</v>
      </c>
      <c r="E50" s="25">
        <v>277980</v>
      </c>
      <c r="F50" s="90">
        <v>126339.69</v>
      </c>
      <c r="G50" s="126">
        <f t="shared" si="2"/>
        <v>0.45449201381394344</v>
      </c>
    </row>
    <row r="51" spans="1:7" ht="12.75">
      <c r="A51" s="17">
        <v>750</v>
      </c>
      <c r="B51" s="6"/>
      <c r="C51" s="6"/>
      <c r="D51" s="13" t="s">
        <v>47</v>
      </c>
      <c r="E51" s="18">
        <f>SUM(E52)</f>
        <v>97000</v>
      </c>
      <c r="F51" s="18">
        <f>SUM(F52)</f>
        <v>18956.64</v>
      </c>
      <c r="G51" s="92">
        <f t="shared" si="2"/>
        <v>0.19542927835051546</v>
      </c>
    </row>
    <row r="52" spans="1:7" ht="12.75">
      <c r="A52" s="6"/>
      <c r="B52" s="19">
        <v>75023</v>
      </c>
      <c r="C52" s="6"/>
      <c r="D52" s="15" t="s">
        <v>120</v>
      </c>
      <c r="E52" s="20">
        <f>SUM(E53)</f>
        <v>97000</v>
      </c>
      <c r="F52" s="20">
        <f>SUM(F53)</f>
        <v>18956.64</v>
      </c>
      <c r="G52" s="126">
        <f aca="true" t="shared" si="4" ref="G52:G64">F52/E52</f>
        <v>0.19542927835051546</v>
      </c>
    </row>
    <row r="53" spans="1:7" ht="12.75">
      <c r="A53" s="6"/>
      <c r="B53" s="6"/>
      <c r="C53" s="6"/>
      <c r="D53" s="15" t="s">
        <v>103</v>
      </c>
      <c r="E53" s="22">
        <f>SUM(E54,E60)</f>
        <v>97000</v>
      </c>
      <c r="F53" s="22">
        <f>SUM(F54,F60)</f>
        <v>18956.64</v>
      </c>
      <c r="G53" s="126">
        <f t="shared" si="4"/>
        <v>0.19542927835051546</v>
      </c>
    </row>
    <row r="54" spans="1:7" ht="12.75">
      <c r="A54" s="6"/>
      <c r="B54" s="6"/>
      <c r="C54" s="30">
        <v>6050</v>
      </c>
      <c r="D54" s="15" t="s">
        <v>104</v>
      </c>
      <c r="E54" s="22">
        <v>67000</v>
      </c>
      <c r="F54" s="90">
        <v>903.45</v>
      </c>
      <c r="G54" s="126">
        <f t="shared" si="4"/>
        <v>0.013484328358208956</v>
      </c>
    </row>
    <row r="55" spans="1:7" ht="12.75">
      <c r="A55" s="6"/>
      <c r="B55" s="6"/>
      <c r="C55" s="6"/>
      <c r="D55" s="15" t="s">
        <v>199</v>
      </c>
      <c r="E55" s="7"/>
      <c r="F55" s="90"/>
      <c r="G55" s="126"/>
    </row>
    <row r="56" spans="1:7" ht="12.75">
      <c r="A56" s="6"/>
      <c r="B56" s="6"/>
      <c r="C56" s="6"/>
      <c r="D56" s="15" t="s">
        <v>400</v>
      </c>
      <c r="E56" s="22">
        <v>30000</v>
      </c>
      <c r="F56" s="90">
        <v>0</v>
      </c>
      <c r="G56" s="126">
        <f t="shared" si="4"/>
        <v>0</v>
      </c>
    </row>
    <row r="57" spans="1:7" ht="12.75">
      <c r="A57" s="6"/>
      <c r="B57" s="6"/>
      <c r="C57" s="6"/>
      <c r="D57" s="15" t="s">
        <v>210</v>
      </c>
      <c r="E57" s="24">
        <v>2000</v>
      </c>
      <c r="F57" s="90">
        <v>903.45</v>
      </c>
      <c r="G57" s="126">
        <f t="shared" si="4"/>
        <v>0.45172500000000004</v>
      </c>
    </row>
    <row r="58" spans="1:7" ht="12.75">
      <c r="A58" s="6"/>
      <c r="B58" s="6"/>
      <c r="C58" s="6"/>
      <c r="D58" s="15" t="s">
        <v>209</v>
      </c>
      <c r="E58" s="22">
        <v>20000</v>
      </c>
      <c r="F58" s="90">
        <v>0</v>
      </c>
      <c r="G58" s="126">
        <f t="shared" si="4"/>
        <v>0</v>
      </c>
    </row>
    <row r="59" spans="1:7" ht="12.75">
      <c r="A59" s="6"/>
      <c r="B59" s="6"/>
      <c r="C59" s="6"/>
      <c r="D59" s="15" t="s">
        <v>305</v>
      </c>
      <c r="E59" s="22">
        <v>15000</v>
      </c>
      <c r="F59" s="90">
        <v>0</v>
      </c>
      <c r="G59" s="126">
        <f t="shared" si="4"/>
        <v>0</v>
      </c>
    </row>
    <row r="60" spans="1:7" ht="12.75">
      <c r="A60" s="6"/>
      <c r="B60" s="6"/>
      <c r="C60" s="30">
        <v>6060</v>
      </c>
      <c r="D60" s="15" t="s">
        <v>128</v>
      </c>
      <c r="E60" s="22">
        <v>30000</v>
      </c>
      <c r="F60" s="90">
        <v>18053.19</v>
      </c>
      <c r="G60" s="126">
        <f t="shared" si="4"/>
        <v>0.601773</v>
      </c>
    </row>
    <row r="61" spans="1:7" ht="12.75">
      <c r="A61" s="6"/>
      <c r="B61" s="6"/>
      <c r="C61" s="6"/>
      <c r="D61" s="15" t="s">
        <v>199</v>
      </c>
      <c r="E61" s="7"/>
      <c r="F61" s="90"/>
      <c r="G61" s="126"/>
    </row>
    <row r="62" spans="1:7" ht="12.75">
      <c r="A62" s="6"/>
      <c r="B62" s="6"/>
      <c r="C62" s="6"/>
      <c r="D62" s="15" t="s">
        <v>208</v>
      </c>
      <c r="E62" s="24">
        <v>6000</v>
      </c>
      <c r="F62" s="90">
        <v>0</v>
      </c>
      <c r="G62" s="126">
        <f t="shared" si="4"/>
        <v>0</v>
      </c>
    </row>
    <row r="63" spans="1:7" ht="12.75">
      <c r="A63" s="6"/>
      <c r="B63" s="6"/>
      <c r="C63" s="6"/>
      <c r="D63" s="15" t="s">
        <v>306</v>
      </c>
      <c r="E63" s="24">
        <v>4000</v>
      </c>
      <c r="F63" s="90">
        <v>3973.54</v>
      </c>
      <c r="G63" s="126">
        <f t="shared" si="4"/>
        <v>0.993385</v>
      </c>
    </row>
    <row r="64" spans="1:7" ht="12.75">
      <c r="A64" s="6"/>
      <c r="B64" s="6"/>
      <c r="C64" s="6"/>
      <c r="D64" s="15" t="s">
        <v>307</v>
      </c>
      <c r="E64" s="22">
        <v>20000</v>
      </c>
      <c r="F64" s="90">
        <v>14079.65</v>
      </c>
      <c r="G64" s="126">
        <f t="shared" si="4"/>
        <v>0.7039825</v>
      </c>
    </row>
    <row r="65" spans="1:7" ht="12.75">
      <c r="A65" s="17">
        <v>754</v>
      </c>
      <c r="B65" s="6"/>
      <c r="C65" s="6"/>
      <c r="D65" s="13" t="s">
        <v>50</v>
      </c>
      <c r="E65" s="26">
        <f>SUM(E66,E73,E78)</f>
        <v>51635</v>
      </c>
      <c r="F65" s="26">
        <f>SUM(F66,F73,F78)</f>
        <v>11634.08</v>
      </c>
      <c r="G65" s="92">
        <f aca="true" t="shared" si="5" ref="G65:G80">F65/E65</f>
        <v>0.2253138375133146</v>
      </c>
    </row>
    <row r="66" spans="1:7" ht="12.75">
      <c r="A66" s="6"/>
      <c r="B66" s="19">
        <v>75411</v>
      </c>
      <c r="C66" s="6"/>
      <c r="D66" s="15" t="s">
        <v>402</v>
      </c>
      <c r="E66" s="22">
        <f>SUM(E67)</f>
        <v>10000</v>
      </c>
      <c r="F66" s="22">
        <f>SUM(F67)</f>
        <v>0</v>
      </c>
      <c r="G66" s="126">
        <f t="shared" si="5"/>
        <v>0</v>
      </c>
    </row>
    <row r="67" spans="1:7" ht="12.75">
      <c r="A67" s="6"/>
      <c r="B67" s="6"/>
      <c r="C67" s="6"/>
      <c r="D67" s="15" t="s">
        <v>103</v>
      </c>
      <c r="E67" s="22">
        <f>SUM(E68)</f>
        <v>10000</v>
      </c>
      <c r="F67" s="22">
        <f>SUM(F68)</f>
        <v>0</v>
      </c>
      <c r="G67" s="126">
        <f t="shared" si="5"/>
        <v>0</v>
      </c>
    </row>
    <row r="68" spans="1:7" ht="12.75">
      <c r="A68" s="6"/>
      <c r="B68" s="6"/>
      <c r="C68" s="30">
        <v>6620</v>
      </c>
      <c r="D68" s="15" t="s">
        <v>403</v>
      </c>
      <c r="E68" s="22">
        <v>10000</v>
      </c>
      <c r="F68" s="90">
        <v>0</v>
      </c>
      <c r="G68" s="126">
        <f t="shared" si="5"/>
        <v>0</v>
      </c>
    </row>
    <row r="69" spans="1:7" ht="12.75">
      <c r="A69" s="6"/>
      <c r="B69" s="6"/>
      <c r="C69" s="6"/>
      <c r="D69" s="15" t="s">
        <v>404</v>
      </c>
      <c r="E69" s="7"/>
      <c r="F69" s="90"/>
      <c r="G69" s="126"/>
    </row>
    <row r="70" spans="1:7" ht="12.75">
      <c r="A70" s="6"/>
      <c r="B70" s="6"/>
      <c r="C70" s="6"/>
      <c r="D70" s="15" t="s">
        <v>337</v>
      </c>
      <c r="E70" s="7"/>
      <c r="F70" s="90"/>
      <c r="G70" s="126"/>
    </row>
    <row r="71" spans="1:7" ht="12.75">
      <c r="A71" s="6"/>
      <c r="B71" s="6"/>
      <c r="C71" s="6"/>
      <c r="D71" s="15" t="s">
        <v>199</v>
      </c>
      <c r="E71" s="7"/>
      <c r="F71" s="90"/>
      <c r="G71" s="126"/>
    </row>
    <row r="72" spans="1:7" ht="12.75">
      <c r="A72" s="6"/>
      <c r="B72" s="6"/>
      <c r="C72" s="6"/>
      <c r="D72" s="15" t="s">
        <v>405</v>
      </c>
      <c r="E72" s="22">
        <v>10000</v>
      </c>
      <c r="F72" s="90">
        <v>0</v>
      </c>
      <c r="G72" s="126">
        <f t="shared" si="5"/>
        <v>0</v>
      </c>
    </row>
    <row r="73" spans="1:7" ht="12.75">
      <c r="A73" s="6"/>
      <c r="B73" s="19">
        <v>75416</v>
      </c>
      <c r="C73" s="6"/>
      <c r="D73" s="15" t="s">
        <v>52</v>
      </c>
      <c r="E73" s="25">
        <f>SUM(E74)</f>
        <v>11635</v>
      </c>
      <c r="F73" s="25">
        <f>SUM(F74)</f>
        <v>11634.08</v>
      </c>
      <c r="G73" s="126">
        <f t="shared" si="5"/>
        <v>0.9999209282337774</v>
      </c>
    </row>
    <row r="74" spans="1:7" ht="12.75">
      <c r="A74" s="6"/>
      <c r="B74" s="6"/>
      <c r="C74" s="6"/>
      <c r="D74" s="15" t="s">
        <v>103</v>
      </c>
      <c r="E74" s="22">
        <f>SUM(E75)</f>
        <v>11635</v>
      </c>
      <c r="F74" s="22">
        <f>SUM(F75)</f>
        <v>11634.08</v>
      </c>
      <c r="G74" s="126">
        <f t="shared" si="5"/>
        <v>0.9999209282337774</v>
      </c>
    </row>
    <row r="75" spans="1:7" ht="12.75">
      <c r="A75" s="6"/>
      <c r="B75" s="6"/>
      <c r="C75" s="30">
        <v>6050</v>
      </c>
      <c r="D75" s="15" t="s">
        <v>104</v>
      </c>
      <c r="E75" s="22">
        <v>11635</v>
      </c>
      <c r="F75" s="90">
        <v>11634.08</v>
      </c>
      <c r="G75" s="126">
        <f t="shared" si="5"/>
        <v>0.9999209282337774</v>
      </c>
    </row>
    <row r="76" spans="1:7" ht="12.75">
      <c r="A76" s="6"/>
      <c r="B76" s="6"/>
      <c r="C76" s="6"/>
      <c r="D76" s="15" t="s">
        <v>199</v>
      </c>
      <c r="E76" s="7"/>
      <c r="F76" s="90"/>
      <c r="G76" s="126"/>
    </row>
    <row r="77" spans="1:7" ht="12.75">
      <c r="A77" s="6"/>
      <c r="B77" s="6"/>
      <c r="C77" s="6"/>
      <c r="D77" s="15" t="s">
        <v>315</v>
      </c>
      <c r="E77" s="22">
        <v>11635</v>
      </c>
      <c r="F77" s="90">
        <v>11634.08</v>
      </c>
      <c r="G77" s="126">
        <f t="shared" si="5"/>
        <v>0.9999209282337774</v>
      </c>
    </row>
    <row r="78" spans="1:7" ht="12.75">
      <c r="A78" s="6"/>
      <c r="B78" s="19">
        <v>75495</v>
      </c>
      <c r="C78" s="6"/>
      <c r="D78" s="15" t="s">
        <v>39</v>
      </c>
      <c r="E78" s="22">
        <f>SUM(E79)</f>
        <v>30000</v>
      </c>
      <c r="F78" s="22">
        <f>SUM(F79)</f>
        <v>0</v>
      </c>
      <c r="G78" s="126">
        <f t="shared" si="5"/>
        <v>0</v>
      </c>
    </row>
    <row r="79" spans="1:7" ht="12.75">
      <c r="A79" s="6"/>
      <c r="B79" s="6"/>
      <c r="C79" s="6"/>
      <c r="D79" s="15" t="s">
        <v>103</v>
      </c>
      <c r="E79" s="22">
        <f>SUM(E80)</f>
        <v>30000</v>
      </c>
      <c r="F79" s="22">
        <f>SUM(F80)</f>
        <v>0</v>
      </c>
      <c r="G79" s="126">
        <f t="shared" si="5"/>
        <v>0</v>
      </c>
    </row>
    <row r="80" spans="1:7" ht="12.75">
      <c r="A80" s="6"/>
      <c r="B80" s="6"/>
      <c r="C80" s="30">
        <v>6050</v>
      </c>
      <c r="D80" s="15" t="s">
        <v>104</v>
      </c>
      <c r="E80" s="22">
        <v>30000</v>
      </c>
      <c r="F80" s="90">
        <v>0</v>
      </c>
      <c r="G80" s="126">
        <f t="shared" si="5"/>
        <v>0</v>
      </c>
    </row>
    <row r="81" spans="1:7" ht="12.75">
      <c r="A81" s="6"/>
      <c r="B81" s="6"/>
      <c r="C81" s="6"/>
      <c r="D81" s="15" t="s">
        <v>199</v>
      </c>
      <c r="E81" s="7"/>
      <c r="F81" s="90"/>
      <c r="G81" s="126"/>
    </row>
    <row r="82" spans="1:7" ht="12.75">
      <c r="A82" s="6"/>
      <c r="B82" s="6"/>
      <c r="C82" s="6"/>
      <c r="D82" s="15" t="s">
        <v>406</v>
      </c>
      <c r="E82" s="22">
        <v>30000</v>
      </c>
      <c r="F82" s="90">
        <v>0</v>
      </c>
      <c r="G82" s="126">
        <f aca="true" t="shared" si="6" ref="G82:G89">F82/E82</f>
        <v>0</v>
      </c>
    </row>
    <row r="83" spans="1:7" ht="12.75">
      <c r="A83" s="17">
        <v>801</v>
      </c>
      <c r="B83" s="6"/>
      <c r="C83" s="6"/>
      <c r="D83" s="13" t="s">
        <v>60</v>
      </c>
      <c r="E83" s="34">
        <f>SUM(E84,E90)</f>
        <v>117220</v>
      </c>
      <c r="F83" s="34">
        <f>SUM(F84,F90)</f>
        <v>37376.159999999996</v>
      </c>
      <c r="G83" s="92">
        <f t="shared" si="6"/>
        <v>0.31885480293465274</v>
      </c>
    </row>
    <row r="84" spans="1:7" ht="12.75">
      <c r="A84" s="6"/>
      <c r="B84" s="19">
        <v>80101</v>
      </c>
      <c r="C84" s="6"/>
      <c r="D84" s="15" t="s">
        <v>61</v>
      </c>
      <c r="E84" s="20">
        <f>SUM(E85)</f>
        <v>35000</v>
      </c>
      <c r="F84" s="20">
        <f>SUM(F85)</f>
        <v>34796.17</v>
      </c>
      <c r="G84" s="126">
        <f t="shared" si="6"/>
        <v>0.9941762857142856</v>
      </c>
    </row>
    <row r="85" spans="1:7" ht="12.75">
      <c r="A85" s="6"/>
      <c r="B85" s="6"/>
      <c r="C85" s="6"/>
      <c r="D85" s="15" t="s">
        <v>103</v>
      </c>
      <c r="E85" s="22">
        <f>SUM(E86)</f>
        <v>35000</v>
      </c>
      <c r="F85" s="22">
        <f>SUM(F86)</f>
        <v>34796.17</v>
      </c>
      <c r="G85" s="126">
        <f t="shared" si="6"/>
        <v>0.9941762857142856</v>
      </c>
    </row>
    <row r="86" spans="1:7" ht="12.75">
      <c r="A86" s="6"/>
      <c r="B86" s="6"/>
      <c r="C86" s="30">
        <v>6050</v>
      </c>
      <c r="D86" s="15" t="s">
        <v>104</v>
      </c>
      <c r="E86" s="22">
        <v>35000</v>
      </c>
      <c r="F86" s="90">
        <v>34796.17</v>
      </c>
      <c r="G86" s="126">
        <f t="shared" si="6"/>
        <v>0.9941762857142856</v>
      </c>
    </row>
    <row r="87" spans="1:7" ht="12.75">
      <c r="A87" s="6"/>
      <c r="B87" s="6"/>
      <c r="C87" s="6"/>
      <c r="D87" s="15" t="s">
        <v>199</v>
      </c>
      <c r="E87" s="7"/>
      <c r="F87" s="90"/>
      <c r="G87" s="126"/>
    </row>
    <row r="88" spans="1:7" ht="12.75">
      <c r="A88" s="6"/>
      <c r="B88" s="6"/>
      <c r="C88" s="6"/>
      <c r="D88" s="15" t="s">
        <v>323</v>
      </c>
      <c r="E88" s="22">
        <v>30000</v>
      </c>
      <c r="F88" s="90">
        <v>29954.6</v>
      </c>
      <c r="G88" s="126">
        <f t="shared" si="6"/>
        <v>0.9984866666666666</v>
      </c>
    </row>
    <row r="89" spans="1:7" ht="12.75">
      <c r="A89" s="6"/>
      <c r="B89" s="6"/>
      <c r="C89" s="6"/>
      <c r="D89" s="15" t="s">
        <v>430</v>
      </c>
      <c r="E89" s="24">
        <v>5000</v>
      </c>
      <c r="F89" s="90">
        <v>4841.57</v>
      </c>
      <c r="G89" s="126">
        <f t="shared" si="6"/>
        <v>0.9683139999999999</v>
      </c>
    </row>
    <row r="90" spans="1:7" ht="12.75">
      <c r="A90" s="6"/>
      <c r="B90" s="19">
        <v>80104</v>
      </c>
      <c r="C90" s="6"/>
      <c r="D90" s="15" t="s">
        <v>235</v>
      </c>
      <c r="E90" s="20">
        <f>SUM(E91)</f>
        <v>82220</v>
      </c>
      <c r="F90" s="20">
        <f>SUM(F91)</f>
        <v>2579.99</v>
      </c>
      <c r="G90" s="126">
        <f aca="true" t="shared" si="7" ref="G90:G98">F90/E90</f>
        <v>0.031379104840671364</v>
      </c>
    </row>
    <row r="91" spans="1:7" ht="12.75">
      <c r="A91" s="6"/>
      <c r="B91" s="6"/>
      <c r="C91" s="6"/>
      <c r="D91" s="15" t="s">
        <v>103</v>
      </c>
      <c r="E91" s="22">
        <f>SUM(E92,E96)</f>
        <v>82220</v>
      </c>
      <c r="F91" s="22">
        <f>SUM(F92,F96)</f>
        <v>2579.99</v>
      </c>
      <c r="G91" s="126">
        <f t="shared" si="7"/>
        <v>0.031379104840671364</v>
      </c>
    </row>
    <row r="92" spans="1:7" ht="12.75">
      <c r="A92" s="6"/>
      <c r="B92" s="6"/>
      <c r="C92" s="30">
        <v>6050</v>
      </c>
      <c r="D92" s="15" t="s">
        <v>104</v>
      </c>
      <c r="E92" s="22">
        <v>80000</v>
      </c>
      <c r="F92" s="90">
        <v>380</v>
      </c>
      <c r="G92" s="126">
        <f t="shared" si="7"/>
        <v>0.00475</v>
      </c>
    </row>
    <row r="93" spans="1:7" ht="12.75">
      <c r="A93" s="6"/>
      <c r="B93" s="6"/>
      <c r="C93" s="6"/>
      <c r="D93" s="15" t="s">
        <v>199</v>
      </c>
      <c r="E93" s="7"/>
      <c r="F93" s="90"/>
      <c r="G93" s="126"/>
    </row>
    <row r="94" spans="1:7" ht="12.75">
      <c r="A94" s="6"/>
      <c r="B94" s="6"/>
      <c r="C94" s="6"/>
      <c r="D94" s="15" t="s">
        <v>216</v>
      </c>
      <c r="E94" s="22">
        <v>20000</v>
      </c>
      <c r="F94" s="90">
        <v>0</v>
      </c>
      <c r="G94" s="126">
        <f t="shared" si="7"/>
        <v>0</v>
      </c>
    </row>
    <row r="95" spans="1:7" ht="12.75">
      <c r="A95" s="6"/>
      <c r="B95" s="6"/>
      <c r="C95" s="6"/>
      <c r="D95" s="15" t="s">
        <v>215</v>
      </c>
      <c r="E95" s="22">
        <v>60000</v>
      </c>
      <c r="F95" s="90">
        <v>380</v>
      </c>
      <c r="G95" s="126">
        <f t="shared" si="7"/>
        <v>0.006333333333333333</v>
      </c>
    </row>
    <row r="96" spans="1:7" ht="12.75">
      <c r="A96" s="6"/>
      <c r="B96" s="6"/>
      <c r="C96" s="30">
        <v>6060</v>
      </c>
      <c r="D96" s="15" t="s">
        <v>128</v>
      </c>
      <c r="E96" s="24">
        <v>2220</v>
      </c>
      <c r="F96" s="90">
        <v>2199.99</v>
      </c>
      <c r="G96" s="126">
        <f t="shared" si="7"/>
        <v>0.9909864864864864</v>
      </c>
    </row>
    <row r="97" spans="1:7" ht="12.75">
      <c r="A97" s="6"/>
      <c r="B97" s="6"/>
      <c r="C97" s="6"/>
      <c r="D97" s="15" t="s">
        <v>199</v>
      </c>
      <c r="E97" s="7"/>
      <c r="F97" s="90"/>
      <c r="G97" s="126"/>
    </row>
    <row r="98" spans="1:7" ht="12.75">
      <c r="A98" s="6"/>
      <c r="B98" s="6"/>
      <c r="C98" s="6"/>
      <c r="D98" s="15" t="s">
        <v>431</v>
      </c>
      <c r="E98" s="24">
        <v>2220</v>
      </c>
      <c r="F98" s="90">
        <v>2199.99</v>
      </c>
      <c r="G98" s="126">
        <f t="shared" si="7"/>
        <v>0.9909864864864864</v>
      </c>
    </row>
    <row r="99" spans="1:7" ht="12.75">
      <c r="A99" s="17">
        <v>851</v>
      </c>
      <c r="B99" s="6"/>
      <c r="C99" s="6"/>
      <c r="D99" s="13" t="s">
        <v>64</v>
      </c>
      <c r="E99" s="26">
        <f aca="true" t="shared" si="8" ref="E99:F101">SUM(E100)</f>
        <v>4000</v>
      </c>
      <c r="F99" s="26">
        <f t="shared" si="8"/>
        <v>0</v>
      </c>
      <c r="G99" s="92">
        <f>F99/E99</f>
        <v>0</v>
      </c>
    </row>
    <row r="100" spans="1:7" ht="12.75">
      <c r="A100" s="6"/>
      <c r="B100" s="19">
        <v>85154</v>
      </c>
      <c r="C100" s="6"/>
      <c r="D100" s="15" t="s">
        <v>65</v>
      </c>
      <c r="E100" s="25">
        <f t="shared" si="8"/>
        <v>4000</v>
      </c>
      <c r="F100" s="25">
        <f t="shared" si="8"/>
        <v>0</v>
      </c>
      <c r="G100" s="126">
        <f>F100/E100</f>
        <v>0</v>
      </c>
    </row>
    <row r="101" spans="1:7" ht="12.75">
      <c r="A101" s="6"/>
      <c r="B101" s="6"/>
      <c r="C101" s="6"/>
      <c r="D101" s="15" t="s">
        <v>103</v>
      </c>
      <c r="E101" s="24">
        <f t="shared" si="8"/>
        <v>4000</v>
      </c>
      <c r="F101" s="24">
        <f t="shared" si="8"/>
        <v>0</v>
      </c>
      <c r="G101" s="126">
        <f>F101/E101</f>
        <v>0</v>
      </c>
    </row>
    <row r="102" spans="1:7" ht="12.75">
      <c r="A102" s="6"/>
      <c r="B102" s="6"/>
      <c r="C102" s="30">
        <v>6050</v>
      </c>
      <c r="D102" s="15" t="s">
        <v>104</v>
      </c>
      <c r="E102" s="24">
        <v>4000</v>
      </c>
      <c r="F102" s="90">
        <v>0</v>
      </c>
      <c r="G102" s="126">
        <f>F102/E102</f>
        <v>0</v>
      </c>
    </row>
    <row r="103" spans="1:7" ht="12.75">
      <c r="A103" s="6"/>
      <c r="B103" s="6"/>
      <c r="C103" s="6"/>
      <c r="D103" s="15" t="s">
        <v>199</v>
      </c>
      <c r="E103" s="7"/>
      <c r="F103" s="90"/>
      <c r="G103" s="126"/>
    </row>
    <row r="104" spans="1:7" ht="12.75">
      <c r="A104" s="6"/>
      <c r="B104" s="6"/>
      <c r="C104" s="6"/>
      <c r="D104" s="15" t="s">
        <v>335</v>
      </c>
      <c r="E104" s="24">
        <v>4000</v>
      </c>
      <c r="F104" s="90">
        <v>0</v>
      </c>
      <c r="G104" s="126">
        <f>F104/E104</f>
        <v>0</v>
      </c>
    </row>
    <row r="105" spans="1:7" ht="12.75">
      <c r="A105" s="17">
        <v>900</v>
      </c>
      <c r="B105" s="6"/>
      <c r="C105" s="6"/>
      <c r="D105" s="13" t="s">
        <v>71</v>
      </c>
      <c r="E105" s="18">
        <f>SUM(E106,E117,E122,E127)</f>
        <v>518009</v>
      </c>
      <c r="F105" s="18">
        <f>SUM(F106,F117,F122,F127)</f>
        <v>104869.02</v>
      </c>
      <c r="G105" s="92">
        <f aca="true" t="shared" si="9" ref="G105:G126">F105/E105</f>
        <v>0.20244632815259966</v>
      </c>
    </row>
    <row r="106" spans="1:7" ht="12.75">
      <c r="A106" s="6"/>
      <c r="B106" s="19">
        <v>90001</v>
      </c>
      <c r="C106" s="6"/>
      <c r="D106" s="15" t="s">
        <v>150</v>
      </c>
      <c r="E106" s="25">
        <f>SUM(E107)</f>
        <v>279009</v>
      </c>
      <c r="F106" s="25">
        <f>SUM(F107)</f>
        <v>99579.91</v>
      </c>
      <c r="G106" s="126">
        <f t="shared" si="9"/>
        <v>0.35690572705539964</v>
      </c>
    </row>
    <row r="107" spans="1:7" ht="12.75">
      <c r="A107" s="6"/>
      <c r="B107" s="6"/>
      <c r="C107" s="6"/>
      <c r="D107" s="15" t="s">
        <v>103</v>
      </c>
      <c r="E107" s="25">
        <f>SUM(E108,E112)</f>
        <v>279009</v>
      </c>
      <c r="F107" s="25">
        <f>SUM(F108,F112)</f>
        <v>99579.91</v>
      </c>
      <c r="G107" s="126">
        <f t="shared" si="9"/>
        <v>0.35690572705539964</v>
      </c>
    </row>
    <row r="108" spans="1:7" ht="12.75">
      <c r="A108" s="6"/>
      <c r="B108" s="6"/>
      <c r="C108" s="30">
        <v>6050</v>
      </c>
      <c r="D108" s="15" t="s">
        <v>104</v>
      </c>
      <c r="E108" s="25">
        <v>125564</v>
      </c>
      <c r="F108" s="90">
        <v>20581.46</v>
      </c>
      <c r="G108" s="126">
        <f t="shared" si="9"/>
        <v>0.16391210856614952</v>
      </c>
    </row>
    <row r="109" spans="1:7" ht="12.75">
      <c r="A109" s="6"/>
      <c r="B109" s="6"/>
      <c r="C109" s="6"/>
      <c r="D109" s="15" t="s">
        <v>199</v>
      </c>
      <c r="E109" s="7"/>
      <c r="F109" s="90"/>
      <c r="G109" s="126"/>
    </row>
    <row r="110" spans="1:7" ht="12.75">
      <c r="A110" s="6"/>
      <c r="B110" s="6"/>
      <c r="C110" s="6"/>
      <c r="D110" s="15" t="s">
        <v>211</v>
      </c>
      <c r="E110" s="25">
        <v>118000</v>
      </c>
      <c r="F110" s="90">
        <v>517.46</v>
      </c>
      <c r="G110" s="126">
        <f t="shared" si="9"/>
        <v>0.004385254237288136</v>
      </c>
    </row>
    <row r="111" spans="1:7" ht="12.75">
      <c r="A111" s="6"/>
      <c r="B111" s="6"/>
      <c r="C111" s="6"/>
      <c r="D111" s="15" t="s">
        <v>416</v>
      </c>
      <c r="E111" s="24">
        <v>7564</v>
      </c>
      <c r="F111" s="90">
        <v>20064</v>
      </c>
      <c r="G111" s="126">
        <f t="shared" si="9"/>
        <v>2.652564780539397</v>
      </c>
    </row>
    <row r="112" spans="1:7" ht="12.75">
      <c r="A112" s="6"/>
      <c r="B112" s="6"/>
      <c r="C112" s="30">
        <v>6210</v>
      </c>
      <c r="D112" s="15" t="s">
        <v>342</v>
      </c>
      <c r="E112" s="25">
        <v>153445</v>
      </c>
      <c r="F112" s="90">
        <v>78998.45</v>
      </c>
      <c r="G112" s="126">
        <f t="shared" si="9"/>
        <v>0.5148323503535469</v>
      </c>
    </row>
    <row r="113" spans="1:7" ht="12.75">
      <c r="A113" s="6"/>
      <c r="B113" s="6"/>
      <c r="C113" s="6"/>
      <c r="D113" s="15" t="s">
        <v>343</v>
      </c>
      <c r="E113" s="7"/>
      <c r="F113" s="90"/>
      <c r="G113" s="126"/>
    </row>
    <row r="114" spans="1:7" ht="12.75">
      <c r="A114" s="6"/>
      <c r="B114" s="6"/>
      <c r="C114" s="6"/>
      <c r="D114" s="15" t="s">
        <v>199</v>
      </c>
      <c r="E114" s="7"/>
      <c r="F114" s="90"/>
      <c r="G114" s="126"/>
    </row>
    <row r="115" spans="1:7" ht="12.75">
      <c r="A115" s="6"/>
      <c r="B115" s="6"/>
      <c r="C115" s="6"/>
      <c r="D115" s="15" t="s">
        <v>213</v>
      </c>
      <c r="E115" s="22">
        <v>58445</v>
      </c>
      <c r="F115" s="90">
        <v>51266.31</v>
      </c>
      <c r="G115" s="126">
        <f t="shared" si="9"/>
        <v>0.8771718709898194</v>
      </c>
    </row>
    <row r="116" spans="1:7" ht="12.75">
      <c r="A116" s="6"/>
      <c r="B116" s="6"/>
      <c r="C116" s="6"/>
      <c r="D116" s="15" t="s">
        <v>212</v>
      </c>
      <c r="E116" s="22">
        <v>95000</v>
      </c>
      <c r="F116" s="90">
        <v>27732.14</v>
      </c>
      <c r="G116" s="126">
        <f t="shared" si="9"/>
        <v>0.29191726315789474</v>
      </c>
    </row>
    <row r="117" spans="1:7" ht="12.75">
      <c r="A117" s="6"/>
      <c r="B117" s="19">
        <v>90002</v>
      </c>
      <c r="C117" s="6"/>
      <c r="D117" s="15" t="s">
        <v>152</v>
      </c>
      <c r="E117" s="25">
        <f>SUM(E118)</f>
        <v>100000</v>
      </c>
      <c r="F117" s="25">
        <f>SUM(F118)</f>
        <v>0</v>
      </c>
      <c r="G117" s="126">
        <f t="shared" si="9"/>
        <v>0</v>
      </c>
    </row>
    <row r="118" spans="1:7" ht="12.75">
      <c r="A118" s="6"/>
      <c r="B118" s="6"/>
      <c r="C118" s="6"/>
      <c r="D118" s="15" t="s">
        <v>103</v>
      </c>
      <c r="E118" s="25">
        <f>SUM(E119)</f>
        <v>100000</v>
      </c>
      <c r="F118" s="25">
        <f>SUM(F119)</f>
        <v>0</v>
      </c>
      <c r="G118" s="126">
        <f t="shared" si="9"/>
        <v>0</v>
      </c>
    </row>
    <row r="119" spans="1:7" ht="12.75">
      <c r="A119" s="6"/>
      <c r="B119" s="6"/>
      <c r="C119" s="30">
        <v>6050</v>
      </c>
      <c r="D119" s="15" t="s">
        <v>104</v>
      </c>
      <c r="E119" s="25">
        <v>100000</v>
      </c>
      <c r="F119" s="90">
        <v>0</v>
      </c>
      <c r="G119" s="126">
        <f t="shared" si="9"/>
        <v>0</v>
      </c>
    </row>
    <row r="120" spans="1:7" ht="12.75">
      <c r="A120" s="6"/>
      <c r="B120" s="6"/>
      <c r="C120" s="6"/>
      <c r="D120" s="15" t="s">
        <v>199</v>
      </c>
      <c r="E120" s="7"/>
      <c r="F120" s="90"/>
      <c r="G120" s="126"/>
    </row>
    <row r="121" spans="1:7" ht="12.75">
      <c r="A121" s="6"/>
      <c r="B121" s="6"/>
      <c r="C121" s="6"/>
      <c r="D121" s="15" t="s">
        <v>417</v>
      </c>
      <c r="E121" s="25">
        <v>100000</v>
      </c>
      <c r="F121" s="90">
        <v>0</v>
      </c>
      <c r="G121" s="126">
        <f t="shared" si="9"/>
        <v>0</v>
      </c>
    </row>
    <row r="122" spans="1:7" ht="12.75">
      <c r="A122" s="6"/>
      <c r="B122" s="19">
        <v>90003</v>
      </c>
      <c r="C122" s="6"/>
      <c r="D122" s="15" t="s">
        <v>153</v>
      </c>
      <c r="E122" s="25">
        <f>SUM(E123)</f>
        <v>50000</v>
      </c>
      <c r="F122" s="25">
        <f>SUM(F123)</f>
        <v>0</v>
      </c>
      <c r="G122" s="126">
        <f t="shared" si="9"/>
        <v>0</v>
      </c>
    </row>
    <row r="123" spans="1:7" ht="12.75">
      <c r="A123" s="6"/>
      <c r="B123" s="6"/>
      <c r="C123" s="6"/>
      <c r="D123" s="15" t="s">
        <v>103</v>
      </c>
      <c r="E123" s="22">
        <f>SUM(E124)</f>
        <v>50000</v>
      </c>
      <c r="F123" s="22">
        <f>SUM(F124)</f>
        <v>0</v>
      </c>
      <c r="G123" s="126">
        <f t="shared" si="9"/>
        <v>0</v>
      </c>
    </row>
    <row r="124" spans="1:7" ht="12.75">
      <c r="A124" s="6"/>
      <c r="B124" s="6"/>
      <c r="C124" s="30">
        <v>6050</v>
      </c>
      <c r="D124" s="15" t="s">
        <v>104</v>
      </c>
      <c r="E124" s="22">
        <v>50000</v>
      </c>
      <c r="F124" s="90">
        <v>0</v>
      </c>
      <c r="G124" s="126">
        <f t="shared" si="9"/>
        <v>0</v>
      </c>
    </row>
    <row r="125" spans="1:7" ht="12.75">
      <c r="A125" s="6"/>
      <c r="B125" s="6"/>
      <c r="C125" s="6"/>
      <c r="D125" s="15" t="s">
        <v>199</v>
      </c>
      <c r="E125" s="7"/>
      <c r="F125" s="90"/>
      <c r="G125" s="126"/>
    </row>
    <row r="126" spans="1:7" ht="12.75">
      <c r="A126" s="6"/>
      <c r="B126" s="6"/>
      <c r="C126" s="6"/>
      <c r="D126" s="15" t="s">
        <v>418</v>
      </c>
      <c r="E126" s="22">
        <v>50000</v>
      </c>
      <c r="F126" s="90">
        <v>0</v>
      </c>
      <c r="G126" s="126">
        <f t="shared" si="9"/>
        <v>0</v>
      </c>
    </row>
    <row r="127" spans="1:7" ht="12.75">
      <c r="A127" s="6"/>
      <c r="B127" s="19">
        <v>90015</v>
      </c>
      <c r="C127" s="6"/>
      <c r="D127" s="15" t="s">
        <v>156</v>
      </c>
      <c r="E127" s="25">
        <f>SUM(E128)</f>
        <v>89000</v>
      </c>
      <c r="F127" s="25">
        <f>SUM(F128)</f>
        <v>5289.11</v>
      </c>
      <c r="G127" s="126">
        <f aca="true" t="shared" si="10" ref="G127:G137">F127/E127</f>
        <v>0.05942820224719101</v>
      </c>
    </row>
    <row r="128" spans="1:7" ht="12.75">
      <c r="A128" s="6"/>
      <c r="B128" s="6"/>
      <c r="C128" s="6"/>
      <c r="D128" s="15" t="s">
        <v>103</v>
      </c>
      <c r="E128" s="22">
        <f>SUM(E129)</f>
        <v>89000</v>
      </c>
      <c r="F128" s="22">
        <f>SUM(F129)</f>
        <v>5289.11</v>
      </c>
      <c r="G128" s="126">
        <f t="shared" si="10"/>
        <v>0.05942820224719101</v>
      </c>
    </row>
    <row r="129" spans="1:7" ht="12.75">
      <c r="A129" s="6"/>
      <c r="B129" s="6"/>
      <c r="C129" s="30">
        <v>6050</v>
      </c>
      <c r="D129" s="15" t="s">
        <v>104</v>
      </c>
      <c r="E129" s="22">
        <v>89000</v>
      </c>
      <c r="F129" s="90">
        <v>5289.11</v>
      </c>
      <c r="G129" s="126">
        <f t="shared" si="10"/>
        <v>0.05942820224719101</v>
      </c>
    </row>
    <row r="130" spans="1:7" ht="12.75">
      <c r="A130" s="6"/>
      <c r="B130" s="6"/>
      <c r="C130" s="6"/>
      <c r="D130" s="15" t="s">
        <v>199</v>
      </c>
      <c r="E130" s="7"/>
      <c r="F130" s="90"/>
      <c r="G130" s="126"/>
    </row>
    <row r="131" spans="1:7" ht="12.75">
      <c r="A131" s="6"/>
      <c r="B131" s="6"/>
      <c r="C131" s="6"/>
      <c r="D131" s="15" t="s">
        <v>355</v>
      </c>
      <c r="E131" s="22">
        <v>20000</v>
      </c>
      <c r="F131" s="90">
        <v>0</v>
      </c>
      <c r="G131" s="126">
        <f t="shared" si="10"/>
        <v>0</v>
      </c>
    </row>
    <row r="132" spans="1:7" ht="12.75">
      <c r="A132" s="6"/>
      <c r="B132" s="6"/>
      <c r="C132" s="6"/>
      <c r="D132" s="15" t="s">
        <v>356</v>
      </c>
      <c r="E132" s="22">
        <v>15000</v>
      </c>
      <c r="F132" s="90">
        <v>0</v>
      </c>
      <c r="G132" s="126">
        <f t="shared" si="10"/>
        <v>0</v>
      </c>
    </row>
    <row r="133" spans="1:7" ht="12.75">
      <c r="A133" s="6"/>
      <c r="B133" s="6"/>
      <c r="C133" s="6"/>
      <c r="D133" s="15" t="s">
        <v>214</v>
      </c>
      <c r="E133" s="22">
        <v>15000</v>
      </c>
      <c r="F133" s="90">
        <v>5118.36</v>
      </c>
      <c r="G133" s="126">
        <f t="shared" si="10"/>
        <v>0.34122399999999997</v>
      </c>
    </row>
    <row r="134" spans="1:7" ht="12.75">
      <c r="A134" s="6"/>
      <c r="B134" s="6"/>
      <c r="C134" s="6"/>
      <c r="D134" s="15" t="s">
        <v>357</v>
      </c>
      <c r="E134" s="22">
        <v>19000</v>
      </c>
      <c r="F134" s="90">
        <v>0</v>
      </c>
      <c r="G134" s="126">
        <f t="shared" si="10"/>
        <v>0</v>
      </c>
    </row>
    <row r="135" spans="1:7" ht="12.75">
      <c r="A135" s="6"/>
      <c r="B135" s="6"/>
      <c r="C135" s="6"/>
      <c r="D135" s="15" t="s">
        <v>358</v>
      </c>
      <c r="E135" s="22">
        <v>10000</v>
      </c>
      <c r="F135" s="90">
        <v>170.75</v>
      </c>
      <c r="G135" s="126">
        <f t="shared" si="10"/>
        <v>0.017075</v>
      </c>
    </row>
    <row r="136" spans="1:7" ht="12.75">
      <c r="A136" s="6"/>
      <c r="B136" s="6"/>
      <c r="C136" s="6"/>
      <c r="D136" s="15" t="s">
        <v>359</v>
      </c>
      <c r="E136" s="22">
        <v>10000</v>
      </c>
      <c r="F136" s="90">
        <v>0</v>
      </c>
      <c r="G136" s="126">
        <f t="shared" si="10"/>
        <v>0</v>
      </c>
    </row>
    <row r="137" spans="1:7" ht="12.75">
      <c r="A137" s="17">
        <v>921</v>
      </c>
      <c r="B137" s="6"/>
      <c r="C137" s="6"/>
      <c r="D137" s="13" t="s">
        <v>157</v>
      </c>
      <c r="E137" s="18">
        <f>SUM(E138,E149)</f>
        <v>65536</v>
      </c>
      <c r="F137" s="18">
        <f>SUM(F138,F149)</f>
        <v>6536</v>
      </c>
      <c r="G137" s="92">
        <f t="shared" si="10"/>
        <v>0.0997314453125</v>
      </c>
    </row>
    <row r="138" spans="1:7" ht="12.75">
      <c r="A138" s="6"/>
      <c r="B138" s="19">
        <v>92109</v>
      </c>
      <c r="C138" s="6"/>
      <c r="D138" s="15" t="s">
        <v>161</v>
      </c>
      <c r="E138" s="25">
        <f>SUM(E139)</f>
        <v>35536</v>
      </c>
      <c r="F138" s="25">
        <f>SUM(F139)</f>
        <v>6536</v>
      </c>
      <c r="G138" s="126">
        <f aca="true" t="shared" si="11" ref="G138:G161">F138/E138</f>
        <v>0.1839261593876632</v>
      </c>
    </row>
    <row r="139" spans="1:7" ht="12.75">
      <c r="A139" s="6"/>
      <c r="B139" s="6"/>
      <c r="C139" s="6"/>
      <c r="D139" s="15" t="s">
        <v>103</v>
      </c>
      <c r="E139" s="22">
        <f>SUM(E140,E143)</f>
        <v>35536</v>
      </c>
      <c r="F139" s="22">
        <f>SUM(F140,F143)</f>
        <v>6536</v>
      </c>
      <c r="G139" s="126">
        <f t="shared" si="11"/>
        <v>0.1839261593876632</v>
      </c>
    </row>
    <row r="140" spans="1:7" ht="12.75">
      <c r="A140" s="6"/>
      <c r="B140" s="6"/>
      <c r="C140" s="30">
        <v>6050</v>
      </c>
      <c r="D140" s="15" t="s">
        <v>104</v>
      </c>
      <c r="E140" s="22">
        <v>14000</v>
      </c>
      <c r="F140" s="90">
        <v>0</v>
      </c>
      <c r="G140" s="126">
        <f t="shared" si="11"/>
        <v>0</v>
      </c>
    </row>
    <row r="141" spans="1:7" ht="12.75">
      <c r="A141" s="6"/>
      <c r="B141" s="6"/>
      <c r="C141" s="6"/>
      <c r="D141" s="15" t="s">
        <v>199</v>
      </c>
      <c r="E141" s="7"/>
      <c r="F141" s="90"/>
      <c r="G141" s="126"/>
    </row>
    <row r="142" spans="1:7" ht="12.75">
      <c r="A142" s="6"/>
      <c r="B142" s="6"/>
      <c r="C142" s="6"/>
      <c r="D142" s="15" t="s">
        <v>367</v>
      </c>
      <c r="E142" s="22">
        <v>14000</v>
      </c>
      <c r="F142" s="90">
        <v>0</v>
      </c>
      <c r="G142" s="126">
        <f t="shared" si="11"/>
        <v>0</v>
      </c>
    </row>
    <row r="143" spans="1:7" ht="12.75">
      <c r="A143" s="6"/>
      <c r="B143" s="6"/>
      <c r="C143" s="30">
        <v>6220</v>
      </c>
      <c r="D143" s="15" t="s">
        <v>342</v>
      </c>
      <c r="E143" s="22">
        <v>21536</v>
      </c>
      <c r="F143" s="90">
        <v>6536</v>
      </c>
      <c r="G143" s="126">
        <f t="shared" si="11"/>
        <v>0.30349182763744426</v>
      </c>
    </row>
    <row r="144" spans="1:7" ht="12.75">
      <c r="A144" s="6"/>
      <c r="B144" s="6"/>
      <c r="C144" s="6"/>
      <c r="D144" s="15" t="s">
        <v>420</v>
      </c>
      <c r="E144" s="7"/>
      <c r="F144" s="90"/>
      <c r="G144" s="126"/>
    </row>
    <row r="145" spans="1:7" ht="12.75">
      <c r="A145" s="6"/>
      <c r="B145" s="6"/>
      <c r="C145" s="6"/>
      <c r="D145" s="15" t="s">
        <v>254</v>
      </c>
      <c r="E145" s="7"/>
      <c r="F145" s="90"/>
      <c r="G145" s="126"/>
    </row>
    <row r="146" spans="1:7" ht="12.75">
      <c r="A146" s="6"/>
      <c r="B146" s="6"/>
      <c r="C146" s="6"/>
      <c r="D146" s="15" t="s">
        <v>199</v>
      </c>
      <c r="E146" s="7"/>
      <c r="F146" s="90"/>
      <c r="G146" s="126"/>
    </row>
    <row r="147" spans="1:7" ht="12.75">
      <c r="A147" s="6"/>
      <c r="B147" s="6"/>
      <c r="C147" s="6"/>
      <c r="D147" s="15" t="s">
        <v>421</v>
      </c>
      <c r="E147" s="24">
        <v>6536</v>
      </c>
      <c r="F147" s="90">
        <v>6536</v>
      </c>
      <c r="G147" s="126">
        <f t="shared" si="11"/>
        <v>1</v>
      </c>
    </row>
    <row r="148" spans="1:7" ht="12.75">
      <c r="A148" s="6"/>
      <c r="B148" s="6"/>
      <c r="C148" s="6"/>
      <c r="D148" s="15" t="s">
        <v>422</v>
      </c>
      <c r="E148" s="22">
        <v>15000</v>
      </c>
      <c r="F148" s="90">
        <v>0</v>
      </c>
      <c r="G148" s="126">
        <f t="shared" si="11"/>
        <v>0</v>
      </c>
    </row>
    <row r="149" spans="1:7" ht="12.75">
      <c r="A149" s="6"/>
      <c r="B149" s="19">
        <v>92195</v>
      </c>
      <c r="C149" s="6"/>
      <c r="D149" s="15" t="s">
        <v>39</v>
      </c>
      <c r="E149" s="22">
        <f>SUM(E150)</f>
        <v>30000</v>
      </c>
      <c r="F149" s="22">
        <f>SUM(F150)</f>
        <v>0</v>
      </c>
      <c r="G149" s="126">
        <f t="shared" si="11"/>
        <v>0</v>
      </c>
    </row>
    <row r="150" spans="1:7" ht="12.75">
      <c r="A150" s="6"/>
      <c r="B150" s="6"/>
      <c r="C150" s="6"/>
      <c r="D150" s="15" t="s">
        <v>103</v>
      </c>
      <c r="E150" s="22">
        <f>SUM(E151)</f>
        <v>30000</v>
      </c>
      <c r="F150" s="22">
        <f>SUM(F151)</f>
        <v>0</v>
      </c>
      <c r="G150" s="126">
        <f t="shared" si="11"/>
        <v>0</v>
      </c>
    </row>
    <row r="151" spans="1:7" ht="12.75">
      <c r="A151" s="6"/>
      <c r="B151" s="6"/>
      <c r="C151" s="30">
        <v>6050</v>
      </c>
      <c r="D151" s="15" t="s">
        <v>104</v>
      </c>
      <c r="E151" s="22">
        <v>30000</v>
      </c>
      <c r="F151" s="90">
        <v>0</v>
      </c>
      <c r="G151" s="126">
        <f t="shared" si="11"/>
        <v>0</v>
      </c>
    </row>
    <row r="152" spans="1:7" ht="12.75">
      <c r="A152" s="6"/>
      <c r="B152" s="6"/>
      <c r="C152" s="6"/>
      <c r="D152" s="15" t="s">
        <v>199</v>
      </c>
      <c r="E152" s="7"/>
      <c r="F152" s="90"/>
      <c r="G152" s="126"/>
    </row>
    <row r="153" spans="1:7" ht="12.75">
      <c r="A153" s="6"/>
      <c r="B153" s="6"/>
      <c r="C153" s="6"/>
      <c r="D153" s="15" t="s">
        <v>427</v>
      </c>
      <c r="E153" s="22">
        <v>30000</v>
      </c>
      <c r="F153" s="90">
        <v>0</v>
      </c>
      <c r="G153" s="126">
        <f t="shared" si="11"/>
        <v>0</v>
      </c>
    </row>
    <row r="154" spans="1:7" ht="12.75">
      <c r="A154" s="17">
        <v>926</v>
      </c>
      <c r="B154" s="6"/>
      <c r="C154" s="6"/>
      <c r="D154" s="13" t="s">
        <v>163</v>
      </c>
      <c r="E154" s="26">
        <f>SUM(E155,E161)</f>
        <v>42500</v>
      </c>
      <c r="F154" s="26">
        <f>SUM(F155,F161)</f>
        <v>3489.2</v>
      </c>
      <c r="G154" s="92">
        <f t="shared" si="11"/>
        <v>0.08209882352941177</v>
      </c>
    </row>
    <row r="155" spans="1:7" ht="12.75">
      <c r="A155" s="6"/>
      <c r="B155" s="19">
        <v>92601</v>
      </c>
      <c r="C155" s="6"/>
      <c r="D155" s="15" t="s">
        <v>164</v>
      </c>
      <c r="E155" s="25">
        <f>SUM(E156)</f>
        <v>39000</v>
      </c>
      <c r="F155" s="25">
        <f>SUM(F156)</f>
        <v>0</v>
      </c>
      <c r="G155" s="126">
        <f t="shared" si="11"/>
        <v>0</v>
      </c>
    </row>
    <row r="156" spans="1:7" ht="12.75">
      <c r="A156" s="6"/>
      <c r="B156" s="6"/>
      <c r="C156" s="6"/>
      <c r="D156" s="15" t="s">
        <v>103</v>
      </c>
      <c r="E156" s="22">
        <f>SUM(E157)</f>
        <v>39000</v>
      </c>
      <c r="F156" s="22">
        <f>SUM(F157)</f>
        <v>0</v>
      </c>
      <c r="G156" s="126">
        <f t="shared" si="11"/>
        <v>0</v>
      </c>
    </row>
    <row r="157" spans="1:7" ht="12.75">
      <c r="A157" s="6"/>
      <c r="B157" s="6"/>
      <c r="C157" s="30">
        <v>6050</v>
      </c>
      <c r="D157" s="15" t="s">
        <v>104</v>
      </c>
      <c r="E157" s="22">
        <v>39000</v>
      </c>
      <c r="F157" s="90">
        <v>0</v>
      </c>
      <c r="G157" s="126">
        <f t="shared" si="11"/>
        <v>0</v>
      </c>
    </row>
    <row r="158" spans="1:7" ht="12.75">
      <c r="A158" s="6"/>
      <c r="B158" s="6"/>
      <c r="C158" s="6"/>
      <c r="D158" s="15" t="s">
        <v>199</v>
      </c>
      <c r="E158" s="7"/>
      <c r="F158" s="90"/>
      <c r="G158" s="126"/>
    </row>
    <row r="159" spans="1:7" ht="12.75">
      <c r="A159" s="6"/>
      <c r="B159" s="6"/>
      <c r="C159" s="6"/>
      <c r="D159" s="15" t="s">
        <v>428</v>
      </c>
      <c r="E159" s="22">
        <v>22000</v>
      </c>
      <c r="F159" s="90">
        <v>0</v>
      </c>
      <c r="G159" s="126">
        <f t="shared" si="11"/>
        <v>0</v>
      </c>
    </row>
    <row r="160" spans="1:7" ht="12.75">
      <c r="A160" s="6"/>
      <c r="B160" s="6"/>
      <c r="C160" s="6"/>
      <c r="D160" s="15" t="s">
        <v>429</v>
      </c>
      <c r="E160" s="22">
        <v>17000</v>
      </c>
      <c r="F160" s="90">
        <v>0</v>
      </c>
      <c r="G160" s="126">
        <f t="shared" si="11"/>
        <v>0</v>
      </c>
    </row>
    <row r="161" spans="1:7" ht="12.75">
      <c r="A161" s="6"/>
      <c r="B161" s="19">
        <v>92605</v>
      </c>
      <c r="C161" s="6"/>
      <c r="D161" s="15" t="s">
        <v>165</v>
      </c>
      <c r="E161" s="25">
        <f>SUM(E162)</f>
        <v>3500</v>
      </c>
      <c r="F161" s="25">
        <f>SUM(F162)</f>
        <v>3489.2</v>
      </c>
      <c r="G161" s="126">
        <f t="shared" si="11"/>
        <v>0.9969142857142856</v>
      </c>
    </row>
    <row r="162" spans="1:7" ht="12.75">
      <c r="A162" s="6"/>
      <c r="B162" s="6"/>
      <c r="C162" s="6"/>
      <c r="D162" s="15" t="s">
        <v>103</v>
      </c>
      <c r="E162" s="24">
        <f>SUM(E163,E167)</f>
        <v>3500</v>
      </c>
      <c r="F162" s="24">
        <f>SUM(F163,F167)</f>
        <v>3489.2</v>
      </c>
      <c r="G162" s="126">
        <f aca="true" t="shared" si="12" ref="G162:G171">F162/E162</f>
        <v>0.9969142857142856</v>
      </c>
    </row>
    <row r="163" spans="1:7" ht="12.75">
      <c r="A163" s="6"/>
      <c r="B163" s="6"/>
      <c r="C163" s="30">
        <v>6068</v>
      </c>
      <c r="D163" s="15" t="s">
        <v>128</v>
      </c>
      <c r="E163" s="24">
        <v>2625</v>
      </c>
      <c r="F163" s="90">
        <v>2616.9</v>
      </c>
      <c r="G163" s="126">
        <f t="shared" si="12"/>
        <v>0.9969142857142858</v>
      </c>
    </row>
    <row r="164" spans="1:7" ht="12.75">
      <c r="A164" s="6"/>
      <c r="B164" s="6"/>
      <c r="C164" s="6"/>
      <c r="D164" s="15" t="s">
        <v>199</v>
      </c>
      <c r="E164" s="7"/>
      <c r="F164" s="90"/>
      <c r="G164" s="126"/>
    </row>
    <row r="165" spans="1:7" ht="12.75">
      <c r="A165" s="6"/>
      <c r="B165" s="6"/>
      <c r="C165" s="6"/>
      <c r="D165" s="15" t="s">
        <v>373</v>
      </c>
      <c r="E165" s="24">
        <v>2625</v>
      </c>
      <c r="F165" s="90">
        <v>2616.9</v>
      </c>
      <c r="G165" s="126">
        <f t="shared" si="12"/>
        <v>0.9969142857142858</v>
      </c>
    </row>
    <row r="166" spans="1:7" ht="12.75">
      <c r="A166" s="6"/>
      <c r="B166" s="6"/>
      <c r="C166" s="6"/>
      <c r="D166" s="15" t="s">
        <v>374</v>
      </c>
      <c r="E166" s="7"/>
      <c r="F166" s="90"/>
      <c r="G166" s="126"/>
    </row>
    <row r="167" spans="1:7" ht="12.75">
      <c r="A167" s="6"/>
      <c r="B167" s="6"/>
      <c r="C167" s="30">
        <v>6069</v>
      </c>
      <c r="D167" s="15" t="s">
        <v>128</v>
      </c>
      <c r="E167" s="16">
        <v>875</v>
      </c>
      <c r="F167" s="90">
        <v>872.3</v>
      </c>
      <c r="G167" s="126">
        <f t="shared" si="12"/>
        <v>0.9969142857142856</v>
      </c>
    </row>
    <row r="168" spans="1:7" ht="12.75">
      <c r="A168" s="6"/>
      <c r="B168" s="6"/>
      <c r="C168" s="6"/>
      <c r="D168" s="15" t="s">
        <v>199</v>
      </c>
      <c r="E168" s="7"/>
      <c r="F168" s="90"/>
      <c r="G168" s="126"/>
    </row>
    <row r="169" spans="1:7" ht="12.75">
      <c r="A169" s="6"/>
      <c r="B169" s="6"/>
      <c r="C169" s="6"/>
      <c r="D169" s="15" t="s">
        <v>373</v>
      </c>
      <c r="E169" s="16">
        <v>875</v>
      </c>
      <c r="F169" s="90">
        <v>872.3</v>
      </c>
      <c r="G169" s="126">
        <f t="shared" si="12"/>
        <v>0.9969142857142856</v>
      </c>
    </row>
    <row r="170" spans="1:7" ht="12.75">
      <c r="A170" s="6"/>
      <c r="B170" s="6"/>
      <c r="C170" s="6"/>
      <c r="D170" s="15" t="s">
        <v>374</v>
      </c>
      <c r="E170" s="7"/>
      <c r="F170" s="90"/>
      <c r="G170" s="126"/>
    </row>
    <row r="171" spans="1:7" ht="12.75">
      <c r="A171" s="8"/>
      <c r="B171" s="8"/>
      <c r="C171" s="8"/>
      <c r="D171" s="27" t="s">
        <v>180</v>
      </c>
      <c r="E171" s="106">
        <f>SUM(E154,E137,E105,E99,E83,E65,E51,E45,E34,E8,E2)</f>
        <v>5827928</v>
      </c>
      <c r="F171" s="106">
        <f>SUM(F154,F137,F105,F99,F83,F65,F51,F45,F34,F8,F2)</f>
        <v>1608450.54</v>
      </c>
      <c r="G171" s="128">
        <f t="shared" si="12"/>
        <v>0.27599011861505496</v>
      </c>
    </row>
  </sheetData>
  <printOptions horizontalCentered="1"/>
  <pageMargins left="0.5511811023622047" right="0.3937007874015748" top="0.984251968503937" bottom="0.984251968503937" header="0.4724409448818898" footer="0.5118110236220472"/>
  <pageSetup firstPageNumber="36" useFirstPageNumber="1" horizontalDpi="600" verticalDpi="600" orientation="landscape" paperSize="9" r:id="rId2"/>
  <headerFooter alignWithMargins="0">
    <oddHeader>&amp;L&amp;"Arial,Pogrubiony"BUDŻET GMINY PACZKÓW
Informacja o przebiegu wykonania budżetu za I półrocze 2007r.&amp;R&amp;8Zał. nr 7
Wykonanie wydatków inwestycyjnych wg zadań</oddHeader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F9" sqref="F9:G9"/>
    </sheetView>
  </sheetViews>
  <sheetFormatPr defaultColWidth="9.140625" defaultRowHeight="12.75"/>
  <cols>
    <col min="1" max="1" width="5.57421875" style="175" bestFit="1" customWidth="1"/>
    <col min="2" max="2" width="7.140625" style="175" bestFit="1" customWidth="1"/>
    <col min="3" max="3" width="5.00390625" style="175" bestFit="1" customWidth="1"/>
    <col min="4" max="4" width="61.140625" style="46" bestFit="1" customWidth="1"/>
    <col min="5" max="5" width="14.140625" style="54" bestFit="1" customWidth="1"/>
    <col min="6" max="6" width="12.140625" style="152" bestFit="1" customWidth="1"/>
    <col min="7" max="7" width="9.140625" style="153" customWidth="1"/>
    <col min="8" max="16384" width="9.140625" style="46" customWidth="1"/>
  </cols>
  <sheetData>
    <row r="1" spans="1:8" ht="12.75">
      <c r="A1" s="162" t="s">
        <v>33</v>
      </c>
      <c r="B1" s="162" t="s">
        <v>266</v>
      </c>
      <c r="C1" s="162" t="s">
        <v>265</v>
      </c>
      <c r="D1" s="44" t="s">
        <v>35</v>
      </c>
      <c r="E1" s="45" t="s">
        <v>32</v>
      </c>
      <c r="F1" s="93" t="s">
        <v>377</v>
      </c>
      <c r="G1" s="92" t="s">
        <v>376</v>
      </c>
      <c r="H1" s="51"/>
    </row>
    <row r="2" spans="1:8" ht="12.75">
      <c r="A2" s="162" t="s">
        <v>40</v>
      </c>
      <c r="B2" s="162"/>
      <c r="C2" s="162"/>
      <c r="D2" s="47" t="s">
        <v>41</v>
      </c>
      <c r="E2" s="48">
        <f>SUM(E3)</f>
        <v>2672000</v>
      </c>
      <c r="F2" s="160">
        <f>SUM(F3)</f>
        <v>852696.9099999999</v>
      </c>
      <c r="G2" s="161">
        <f>F2/E2</f>
        <v>0.31912309505988024</v>
      </c>
      <c r="H2" s="51"/>
    </row>
    <row r="3" spans="1:8" ht="12.75">
      <c r="A3" s="163"/>
      <c r="B3" s="164" t="s">
        <v>42</v>
      </c>
      <c r="C3" s="164"/>
      <c r="D3" s="49" t="s">
        <v>43</v>
      </c>
      <c r="E3" s="50">
        <f>SUM(E4,E5)</f>
        <v>2672000</v>
      </c>
      <c r="F3" s="159">
        <f>SUM(F4,F5)</f>
        <v>852696.9099999999</v>
      </c>
      <c r="G3" s="155">
        <f>F3/E3</f>
        <v>0.31912309505988024</v>
      </c>
      <c r="H3" s="51"/>
    </row>
    <row r="4" spans="1:8" ht="12.75">
      <c r="A4" s="163"/>
      <c r="B4" s="163"/>
      <c r="C4" s="30">
        <v>6058</v>
      </c>
      <c r="D4" s="15" t="s">
        <v>104</v>
      </c>
      <c r="E4" s="20">
        <v>1820780</v>
      </c>
      <c r="F4" s="154">
        <v>459060.24</v>
      </c>
      <c r="G4" s="155">
        <f>F4/E4</f>
        <v>0.25212284844956556</v>
      </c>
      <c r="H4" s="51"/>
    </row>
    <row r="5" spans="1:8" ht="12.75">
      <c r="A5" s="163"/>
      <c r="B5" s="163"/>
      <c r="C5" s="30">
        <v>6059</v>
      </c>
      <c r="D5" s="15" t="s">
        <v>104</v>
      </c>
      <c r="E5" s="25">
        <v>851220</v>
      </c>
      <c r="F5" s="154">
        <v>393636.67</v>
      </c>
      <c r="G5" s="155">
        <f>F5/E5</f>
        <v>0.4624382298348253</v>
      </c>
      <c r="H5" s="51"/>
    </row>
    <row r="6" spans="1:7" ht="37.5" customHeight="1">
      <c r="A6" s="221" t="s">
        <v>437</v>
      </c>
      <c r="B6" s="220"/>
      <c r="C6" s="220"/>
      <c r="D6" s="220"/>
      <c r="E6" s="220"/>
      <c r="F6" s="157"/>
      <c r="G6" s="158"/>
    </row>
    <row r="7" spans="1:6" ht="37.5" customHeight="1">
      <c r="A7" s="165"/>
      <c r="B7" s="165"/>
      <c r="C7" s="165"/>
      <c r="D7" s="57"/>
      <c r="E7" s="57"/>
      <c r="F7" s="156"/>
    </row>
    <row r="8" spans="1:5" ht="12.75">
      <c r="A8" s="166"/>
      <c r="B8" s="167"/>
      <c r="C8" s="167"/>
      <c r="D8" s="52"/>
      <c r="E8" s="53"/>
    </row>
    <row r="9" spans="1:7" ht="12.75">
      <c r="A9" s="162" t="s">
        <v>33</v>
      </c>
      <c r="B9" s="162" t="s">
        <v>266</v>
      </c>
      <c r="C9" s="162" t="s">
        <v>265</v>
      </c>
      <c r="D9" s="44" t="s">
        <v>35</v>
      </c>
      <c r="E9" s="45" t="s">
        <v>32</v>
      </c>
      <c r="F9" s="93" t="s">
        <v>377</v>
      </c>
      <c r="G9" s="92" t="s">
        <v>376</v>
      </c>
    </row>
    <row r="10" spans="1:7" ht="12.75">
      <c r="A10" s="168">
        <v>926</v>
      </c>
      <c r="B10" s="169"/>
      <c r="C10" s="170"/>
      <c r="D10" s="55" t="s">
        <v>163</v>
      </c>
      <c r="E10" s="56">
        <f>SUM(E11)</f>
        <v>122453</v>
      </c>
      <c r="F10" s="160">
        <f>SUM(F11)</f>
        <v>46224.439999999995</v>
      </c>
      <c r="G10" s="155">
        <f aca="true" t="shared" si="0" ref="G10:G25">F10/E10</f>
        <v>0.3774871991702939</v>
      </c>
    </row>
    <row r="11" spans="1:7" ht="12.75">
      <c r="A11" s="171"/>
      <c r="B11" s="172">
        <v>92605</v>
      </c>
      <c r="C11" s="173"/>
      <c r="D11" s="15" t="s">
        <v>165</v>
      </c>
      <c r="E11" s="25">
        <f>SUM(E12,E13,E14,E15,E16,E17,E18,E19,E20,E21)</f>
        <v>122453</v>
      </c>
      <c r="F11" s="159">
        <f>SUM(F12:F25)</f>
        <v>46224.439999999995</v>
      </c>
      <c r="G11" s="155">
        <f t="shared" si="0"/>
        <v>0.3774871991702939</v>
      </c>
    </row>
    <row r="12" spans="1:7" ht="12.75">
      <c r="A12" s="171"/>
      <c r="B12" s="174"/>
      <c r="C12" s="30">
        <v>4118</v>
      </c>
      <c r="D12" s="15" t="s">
        <v>117</v>
      </c>
      <c r="E12" s="24">
        <v>3300</v>
      </c>
      <c r="F12" s="159">
        <v>362.07</v>
      </c>
      <c r="G12" s="155">
        <f t="shared" si="0"/>
        <v>0.10971818181818181</v>
      </c>
    </row>
    <row r="13" spans="1:7" ht="12.75">
      <c r="A13" s="171"/>
      <c r="B13" s="174"/>
      <c r="C13" s="30">
        <v>4119</v>
      </c>
      <c r="D13" s="15" t="s">
        <v>117</v>
      </c>
      <c r="E13" s="16">
        <v>1100</v>
      </c>
      <c r="F13" s="159">
        <v>0</v>
      </c>
      <c r="G13" s="155">
        <f t="shared" si="0"/>
        <v>0</v>
      </c>
    </row>
    <row r="14" spans="1:7" ht="12.75">
      <c r="A14" s="171"/>
      <c r="B14" s="174"/>
      <c r="C14" s="30">
        <v>4128</v>
      </c>
      <c r="D14" s="15" t="s">
        <v>118</v>
      </c>
      <c r="E14" s="16">
        <v>450</v>
      </c>
      <c r="F14" s="159">
        <v>51.6</v>
      </c>
      <c r="G14" s="155">
        <f t="shared" si="0"/>
        <v>0.11466666666666667</v>
      </c>
    </row>
    <row r="15" spans="1:7" ht="12.75">
      <c r="A15" s="171"/>
      <c r="B15" s="174"/>
      <c r="C15" s="30">
        <v>4129</v>
      </c>
      <c r="D15" s="15" t="s">
        <v>118</v>
      </c>
      <c r="E15" s="16">
        <v>150</v>
      </c>
      <c r="F15" s="159">
        <v>0</v>
      </c>
      <c r="G15" s="155">
        <f t="shared" si="0"/>
        <v>0</v>
      </c>
    </row>
    <row r="16" spans="1:7" ht="12.75">
      <c r="A16" s="171"/>
      <c r="B16" s="174"/>
      <c r="C16" s="30">
        <v>4178</v>
      </c>
      <c r="D16" s="15" t="s">
        <v>123</v>
      </c>
      <c r="E16" s="22">
        <v>28383</v>
      </c>
      <c r="F16" s="159">
        <v>16292.3</v>
      </c>
      <c r="G16" s="155">
        <f t="shared" si="0"/>
        <v>0.5740161364196879</v>
      </c>
    </row>
    <row r="17" spans="1:7" ht="12.75">
      <c r="A17" s="171"/>
      <c r="B17" s="174"/>
      <c r="C17" s="30">
        <v>4179</v>
      </c>
      <c r="D17" s="15" t="s">
        <v>123</v>
      </c>
      <c r="E17" s="24">
        <v>9461</v>
      </c>
      <c r="F17" s="159">
        <v>45.35</v>
      </c>
      <c r="G17" s="155">
        <f t="shared" si="0"/>
        <v>0.004793362223866399</v>
      </c>
    </row>
    <row r="18" spans="1:7" ht="12.75">
      <c r="A18" s="171"/>
      <c r="B18" s="174"/>
      <c r="C18" s="30">
        <v>4218</v>
      </c>
      <c r="D18" s="15" t="s">
        <v>100</v>
      </c>
      <c r="E18" s="22">
        <v>20585</v>
      </c>
      <c r="F18" s="159">
        <v>9658.51</v>
      </c>
      <c r="G18" s="155">
        <f t="shared" si="0"/>
        <v>0.46920136021374786</v>
      </c>
    </row>
    <row r="19" spans="1:7" ht="12.75">
      <c r="A19" s="171"/>
      <c r="B19" s="174"/>
      <c r="C19" s="30">
        <v>4219</v>
      </c>
      <c r="D19" s="15" t="s">
        <v>100</v>
      </c>
      <c r="E19" s="24">
        <v>6861</v>
      </c>
      <c r="F19" s="159">
        <v>2784.39</v>
      </c>
      <c r="G19" s="155">
        <f t="shared" si="0"/>
        <v>0.4058285964145168</v>
      </c>
    </row>
    <row r="20" spans="1:7" ht="12.75">
      <c r="A20" s="171"/>
      <c r="B20" s="174"/>
      <c r="C20" s="30">
        <v>4308</v>
      </c>
      <c r="D20" s="15" t="s">
        <v>97</v>
      </c>
      <c r="E20" s="22">
        <v>39122</v>
      </c>
      <c r="F20" s="159">
        <v>9619.64</v>
      </c>
      <c r="G20" s="155">
        <f t="shared" si="0"/>
        <v>0.24588824702213588</v>
      </c>
    </row>
    <row r="21" spans="1:7" ht="12.75">
      <c r="A21" s="171"/>
      <c r="B21" s="174"/>
      <c r="C21" s="30">
        <v>4309</v>
      </c>
      <c r="D21" s="15" t="s">
        <v>97</v>
      </c>
      <c r="E21" s="22">
        <v>13041</v>
      </c>
      <c r="F21" s="159">
        <v>3206.58</v>
      </c>
      <c r="G21" s="155">
        <f t="shared" si="0"/>
        <v>0.2458845180584311</v>
      </c>
    </row>
    <row r="22" spans="1:7" ht="12.75">
      <c r="A22" s="171"/>
      <c r="B22" s="174"/>
      <c r="C22" s="30">
        <v>4368</v>
      </c>
      <c r="D22" s="15" t="s">
        <v>125</v>
      </c>
      <c r="E22" s="22">
        <v>945</v>
      </c>
      <c r="F22" s="159">
        <v>536.09</v>
      </c>
      <c r="G22" s="155">
        <f t="shared" si="0"/>
        <v>0.5672910052910053</v>
      </c>
    </row>
    <row r="23" spans="1:7" ht="12.75">
      <c r="A23" s="171"/>
      <c r="B23" s="174"/>
      <c r="C23" s="30">
        <v>4369</v>
      </c>
      <c r="D23" s="15" t="s">
        <v>125</v>
      </c>
      <c r="E23" s="22">
        <v>315</v>
      </c>
      <c r="F23" s="159">
        <v>178.71</v>
      </c>
      <c r="G23" s="155">
        <f t="shared" si="0"/>
        <v>0.5673333333333334</v>
      </c>
    </row>
    <row r="24" spans="1:7" ht="12.75">
      <c r="A24" s="171"/>
      <c r="B24" s="174"/>
      <c r="C24" s="30">
        <v>6068</v>
      </c>
      <c r="D24" s="15" t="s">
        <v>128</v>
      </c>
      <c r="E24" s="22">
        <v>2625</v>
      </c>
      <c r="F24" s="159">
        <v>2616.9</v>
      </c>
      <c r="G24" s="155">
        <f t="shared" si="0"/>
        <v>0.9969142857142858</v>
      </c>
    </row>
    <row r="25" spans="1:7" ht="12.75">
      <c r="A25" s="171"/>
      <c r="B25" s="174"/>
      <c r="C25" s="7">
        <v>6069</v>
      </c>
      <c r="D25" s="15" t="s">
        <v>128</v>
      </c>
      <c r="E25" s="87">
        <v>875</v>
      </c>
      <c r="F25" s="159">
        <v>872.3</v>
      </c>
      <c r="G25" s="155">
        <f t="shared" si="0"/>
        <v>0.9969142857142856</v>
      </c>
    </row>
    <row r="26" spans="1:6" ht="42" customHeight="1">
      <c r="A26" s="221" t="s">
        <v>438</v>
      </c>
      <c r="B26" s="220"/>
      <c r="C26" s="220"/>
      <c r="D26" s="220"/>
      <c r="E26" s="220"/>
      <c r="F26" s="157"/>
    </row>
    <row r="27" spans="1:5" ht="12.75">
      <c r="A27" s="8"/>
      <c r="B27" s="8"/>
      <c r="C27" s="8"/>
      <c r="D27" s="32"/>
      <c r="E27" s="176"/>
    </row>
  </sheetData>
  <mergeCells count="2">
    <mergeCell ref="A26:E26"/>
    <mergeCell ref="A6:E6"/>
  </mergeCells>
  <printOptions horizontalCentered="1"/>
  <pageMargins left="0.5511811023622047" right="0.4330708661417323" top="0.8661417322834646" bottom="0.7086614173228347" header="0.3937007874015748" footer="0.5118110236220472"/>
  <pageSetup firstPageNumber="41" useFirstPageNumber="1" horizontalDpi="600" verticalDpi="600" orientation="landscape" paperSize="9" r:id="rId2"/>
  <headerFooter alignWithMargins="0">
    <oddHeader>&amp;L&amp;"Arial,Pogrubiony"BUDŻET GMINY PACZKÓW
Informacja o przebiegu wykonania budżetu za I półrocze 2007r.&amp;R&amp;8Zał. nr 8
Wykonanie wydatków na programy i 
projekty realizowane ze środków UE</oddHeader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F1" sqref="F1:G1"/>
    </sheetView>
  </sheetViews>
  <sheetFormatPr defaultColWidth="9.140625" defaultRowHeight="12.75"/>
  <cols>
    <col min="1" max="1" width="5.57421875" style="2" bestFit="1" customWidth="1"/>
    <col min="2" max="2" width="7.140625" style="2" bestFit="1" customWidth="1"/>
    <col min="3" max="3" width="5.00390625" style="2" bestFit="1" customWidth="1"/>
    <col min="4" max="4" width="54.57421875" style="2" customWidth="1"/>
    <col min="5" max="5" width="13.8515625" style="2" customWidth="1"/>
    <col min="6" max="6" width="14.421875" style="2" customWidth="1"/>
    <col min="7" max="7" width="9.57421875" style="2" customWidth="1"/>
    <col min="8" max="16384" width="8.00390625" style="2" customWidth="1"/>
  </cols>
  <sheetData>
    <row r="1" spans="1:7" ht="12.75">
      <c r="A1" s="177" t="s">
        <v>33</v>
      </c>
      <c r="B1" s="177" t="s">
        <v>266</v>
      </c>
      <c r="C1" s="177" t="s">
        <v>265</v>
      </c>
      <c r="D1" s="177" t="s">
        <v>35</v>
      </c>
      <c r="E1" s="178" t="s">
        <v>220</v>
      </c>
      <c r="F1" s="93" t="s">
        <v>377</v>
      </c>
      <c r="G1" s="92" t="s">
        <v>376</v>
      </c>
    </row>
    <row r="2" spans="1:7" ht="12.75">
      <c r="A2" s="179">
        <v>801</v>
      </c>
      <c r="B2" s="180"/>
      <c r="C2" s="180"/>
      <c r="D2" s="181" t="s">
        <v>60</v>
      </c>
      <c r="E2" s="182">
        <f>SUM(E3)</f>
        <v>555785</v>
      </c>
      <c r="F2" s="182">
        <f>SUM(F3)</f>
        <v>277889.22</v>
      </c>
      <c r="G2" s="183">
        <f aca="true" t="shared" si="0" ref="G2:G12">F2/E2</f>
        <v>0.4999940984373453</v>
      </c>
    </row>
    <row r="3" spans="1:7" ht="12.75">
      <c r="A3" s="180"/>
      <c r="B3" s="184">
        <v>80110</v>
      </c>
      <c r="C3" s="180"/>
      <c r="D3" s="185" t="s">
        <v>62</v>
      </c>
      <c r="E3" s="186">
        <f>SUM(E4)</f>
        <v>555785</v>
      </c>
      <c r="F3" s="186">
        <f>SUM(F4)</f>
        <v>277889.22</v>
      </c>
      <c r="G3" s="187">
        <f t="shared" si="0"/>
        <v>0.4999940984373453</v>
      </c>
    </row>
    <row r="4" spans="1:7" ht="12.75">
      <c r="A4" s="184"/>
      <c r="B4" s="180"/>
      <c r="C4" s="188">
        <v>2540</v>
      </c>
      <c r="D4" s="185" t="s">
        <v>138</v>
      </c>
      <c r="E4" s="189">
        <v>555785</v>
      </c>
      <c r="F4" s="190">
        <v>277889.22</v>
      </c>
      <c r="G4" s="187">
        <f t="shared" si="0"/>
        <v>0.4999940984373453</v>
      </c>
    </row>
    <row r="5" spans="1:7" ht="12.75">
      <c r="A5" s="184"/>
      <c r="B5" s="180"/>
      <c r="C5" s="188"/>
      <c r="D5" s="185" t="s">
        <v>199</v>
      </c>
      <c r="E5" s="189"/>
      <c r="F5" s="190"/>
      <c r="G5" s="187"/>
    </row>
    <row r="6" spans="1:7" ht="12.75">
      <c r="A6" s="184"/>
      <c r="B6" s="180"/>
      <c r="C6" s="188"/>
      <c r="D6" s="185" t="s">
        <v>439</v>
      </c>
      <c r="E6" s="189">
        <v>555785</v>
      </c>
      <c r="F6" s="190">
        <v>277889.22</v>
      </c>
      <c r="G6" s="187">
        <f>F6/E6</f>
        <v>0.4999940984373453</v>
      </c>
    </row>
    <row r="7" spans="1:7" ht="12.75">
      <c r="A7" s="179">
        <v>900</v>
      </c>
      <c r="B7" s="180"/>
      <c r="C7" s="180"/>
      <c r="D7" s="181" t="s">
        <v>71</v>
      </c>
      <c r="E7" s="191">
        <f>SUM(E8)</f>
        <v>66387</v>
      </c>
      <c r="F7" s="191">
        <f>SUM(F8)</f>
        <v>66387</v>
      </c>
      <c r="G7" s="183">
        <f t="shared" si="0"/>
        <v>1</v>
      </c>
    </row>
    <row r="8" spans="1:7" ht="12.75">
      <c r="A8" s="180"/>
      <c r="B8" s="184">
        <v>90001</v>
      </c>
      <c r="C8" s="180"/>
      <c r="D8" s="185" t="s">
        <v>150</v>
      </c>
      <c r="E8" s="189">
        <f>SUM(E9)</f>
        <v>66387</v>
      </c>
      <c r="F8" s="189">
        <f>SUM(F9)</f>
        <v>66387</v>
      </c>
      <c r="G8" s="187">
        <f t="shared" si="0"/>
        <v>1</v>
      </c>
    </row>
    <row r="9" spans="1:7" ht="12.75">
      <c r="A9" s="180"/>
      <c r="B9" s="184"/>
      <c r="C9" s="188">
        <v>2510</v>
      </c>
      <c r="D9" s="185" t="s">
        <v>415</v>
      </c>
      <c r="E9" s="192">
        <v>66387</v>
      </c>
      <c r="F9" s="190">
        <v>66387</v>
      </c>
      <c r="G9" s="187">
        <f>F9/E9</f>
        <v>1</v>
      </c>
    </row>
    <row r="10" spans="1:7" ht="12.75">
      <c r="A10" s="180"/>
      <c r="B10" s="184"/>
      <c r="C10" s="180"/>
      <c r="D10" s="185" t="s">
        <v>199</v>
      </c>
      <c r="E10" s="189"/>
      <c r="F10" s="190"/>
      <c r="G10" s="187"/>
    </row>
    <row r="11" spans="1:7" ht="12.75">
      <c r="A11" s="180"/>
      <c r="B11" s="184"/>
      <c r="C11" s="180"/>
      <c r="D11" s="185" t="s">
        <v>440</v>
      </c>
      <c r="E11" s="192">
        <v>66387</v>
      </c>
      <c r="F11" s="190">
        <v>66387</v>
      </c>
      <c r="G11" s="187">
        <f>F11/E11</f>
        <v>1</v>
      </c>
    </row>
    <row r="12" spans="1:7" ht="12.75">
      <c r="A12" s="179">
        <v>921</v>
      </c>
      <c r="B12" s="180"/>
      <c r="C12" s="180"/>
      <c r="D12" s="181" t="s">
        <v>157</v>
      </c>
      <c r="E12" s="182">
        <f>SUM(E13,E17,E22)</f>
        <v>969466</v>
      </c>
      <c r="F12" s="182">
        <f>SUM(F13,F17,F22)</f>
        <v>520230</v>
      </c>
      <c r="G12" s="183">
        <f t="shared" si="0"/>
        <v>0.5366150024859047</v>
      </c>
    </row>
    <row r="13" spans="1:7" ht="12.75">
      <c r="A13" s="180"/>
      <c r="B13" s="184">
        <v>92103</v>
      </c>
      <c r="C13" s="180"/>
      <c r="D13" s="185" t="s">
        <v>158</v>
      </c>
      <c r="E13" s="192">
        <v>76880</v>
      </c>
      <c r="F13" s="193">
        <f>SUM(F14)</f>
        <v>36420</v>
      </c>
      <c r="G13" s="187">
        <f>F13/E13</f>
        <v>0.4737252861602497</v>
      </c>
    </row>
    <row r="14" spans="1:7" ht="12.75">
      <c r="A14" s="180"/>
      <c r="B14" s="180"/>
      <c r="C14" s="188">
        <v>2480</v>
      </c>
      <c r="D14" s="185" t="s">
        <v>159</v>
      </c>
      <c r="E14" s="192">
        <v>76880</v>
      </c>
      <c r="F14" s="190">
        <v>36420</v>
      </c>
      <c r="G14" s="187">
        <f>F14/E14</f>
        <v>0.4737252861602497</v>
      </c>
    </row>
    <row r="15" spans="1:7" ht="12.75">
      <c r="A15" s="180"/>
      <c r="B15" s="180"/>
      <c r="C15" s="180"/>
      <c r="D15" s="185" t="s">
        <v>199</v>
      </c>
      <c r="E15" s="194"/>
      <c r="F15" s="190"/>
      <c r="G15" s="187"/>
    </row>
    <row r="16" spans="1:7" ht="12.75">
      <c r="A16" s="180"/>
      <c r="B16" s="180"/>
      <c r="C16" s="180"/>
      <c r="D16" s="185" t="s">
        <v>363</v>
      </c>
      <c r="E16" s="192">
        <v>76880</v>
      </c>
      <c r="F16" s="190">
        <v>36420</v>
      </c>
      <c r="G16" s="187">
        <f>F16/E16</f>
        <v>0.4737252861602497</v>
      </c>
    </row>
    <row r="17" spans="1:7" ht="12.75">
      <c r="A17" s="180"/>
      <c r="B17" s="184">
        <v>92109</v>
      </c>
      <c r="C17" s="180"/>
      <c r="D17" s="185" t="s">
        <v>161</v>
      </c>
      <c r="E17" s="189">
        <v>547043</v>
      </c>
      <c r="F17" s="193">
        <f>SUM(F18)</f>
        <v>311040</v>
      </c>
      <c r="G17" s="187">
        <f>F17/E17</f>
        <v>0.5685841880802789</v>
      </c>
    </row>
    <row r="18" spans="1:7" ht="12.75">
      <c r="A18" s="180"/>
      <c r="B18" s="180"/>
      <c r="C18" s="188">
        <v>2480</v>
      </c>
      <c r="D18" s="185" t="s">
        <v>159</v>
      </c>
      <c r="E18" s="189">
        <v>547043</v>
      </c>
      <c r="F18" s="190">
        <v>311040</v>
      </c>
      <c r="G18" s="187">
        <f>F18/E18</f>
        <v>0.5685841880802789</v>
      </c>
    </row>
    <row r="19" spans="1:7" ht="12.75">
      <c r="A19" s="180"/>
      <c r="B19" s="180"/>
      <c r="C19" s="180"/>
      <c r="D19" s="185" t="s">
        <v>199</v>
      </c>
      <c r="E19" s="194"/>
      <c r="F19" s="190"/>
      <c r="G19" s="187"/>
    </row>
    <row r="20" spans="1:7" ht="12.75">
      <c r="A20" s="180"/>
      <c r="B20" s="180"/>
      <c r="C20" s="180"/>
      <c r="D20" s="185" t="s">
        <v>365</v>
      </c>
      <c r="E20" s="189">
        <v>396695</v>
      </c>
      <c r="F20" s="190">
        <v>229330</v>
      </c>
      <c r="G20" s="187">
        <f>F20/E20</f>
        <v>0.5781015641739876</v>
      </c>
    </row>
    <row r="21" spans="1:7" ht="12.75">
      <c r="A21" s="180"/>
      <c r="B21" s="180"/>
      <c r="C21" s="180"/>
      <c r="D21" s="185" t="s">
        <v>366</v>
      </c>
      <c r="E21" s="189">
        <v>150348</v>
      </c>
      <c r="F21" s="190">
        <v>81710</v>
      </c>
      <c r="G21" s="187">
        <f>F21/E21</f>
        <v>0.5434724771862612</v>
      </c>
    </row>
    <row r="22" spans="1:7" ht="12.75">
      <c r="A22" s="180"/>
      <c r="B22" s="184">
        <v>92116</v>
      </c>
      <c r="C22" s="180"/>
      <c r="D22" s="185" t="s">
        <v>162</v>
      </c>
      <c r="E22" s="189">
        <v>345543</v>
      </c>
      <c r="F22" s="193">
        <f>SUM(F23)</f>
        <v>172770</v>
      </c>
      <c r="G22" s="187">
        <f>F22/E22</f>
        <v>0.4999956590062597</v>
      </c>
    </row>
    <row r="23" spans="1:7" ht="12.75">
      <c r="A23" s="180"/>
      <c r="B23" s="180"/>
      <c r="C23" s="188">
        <v>2480</v>
      </c>
      <c r="D23" s="185" t="s">
        <v>159</v>
      </c>
      <c r="E23" s="189">
        <v>345543</v>
      </c>
      <c r="F23" s="190">
        <v>172770</v>
      </c>
      <c r="G23" s="187">
        <f>F23/E23</f>
        <v>0.4999956590062597</v>
      </c>
    </row>
    <row r="24" spans="1:7" ht="12.75">
      <c r="A24" s="180"/>
      <c r="B24" s="180"/>
      <c r="C24" s="180"/>
      <c r="D24" s="185" t="s">
        <v>199</v>
      </c>
      <c r="E24" s="194"/>
      <c r="F24" s="190"/>
      <c r="G24" s="187"/>
    </row>
    <row r="25" spans="1:7" ht="12.75">
      <c r="A25" s="180"/>
      <c r="B25" s="180"/>
      <c r="C25" s="180"/>
      <c r="D25" s="185" t="s">
        <v>368</v>
      </c>
      <c r="E25" s="189">
        <v>345543</v>
      </c>
      <c r="F25" s="190">
        <v>172770</v>
      </c>
      <c r="G25" s="187">
        <f>F25/E25</f>
        <v>0.4999956590062597</v>
      </c>
    </row>
    <row r="26" spans="1:7" ht="12.75">
      <c r="A26" s="195"/>
      <c r="B26" s="195"/>
      <c r="C26" s="195"/>
      <c r="D26" s="196" t="s">
        <v>180</v>
      </c>
      <c r="E26" s="197">
        <f>SUM(E12,E7,E2)</f>
        <v>1591638</v>
      </c>
      <c r="F26" s="197">
        <f>SUM(F12,F7,F2)</f>
        <v>864506.22</v>
      </c>
      <c r="G26" s="198">
        <f>F26/E26</f>
        <v>0.5431550515883636</v>
      </c>
    </row>
  </sheetData>
  <printOptions horizontalCentered="1"/>
  <pageMargins left="0.6299212598425197" right="0.3937007874015748" top="0.984251968503937" bottom="0.984251968503937" header="0.5118110236220472" footer="0.5118110236220472"/>
  <pageSetup firstPageNumber="42" useFirstPageNumber="1" horizontalDpi="600" verticalDpi="600" orientation="landscape" paperSize="9" r:id="rId2"/>
  <headerFooter alignWithMargins="0">
    <oddHeader xml:space="preserve">&amp;L&amp;"Arial,Pogrubiony"BUDŻET GMINY PACZKÓW
Informacja o przebiegu wykonania budżetu za I półrocze 2007r.&amp;R&amp;8Zał. nr 9
Ddotacje  podmiotowe  przekazane 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D.Wąsiak</dc:creator>
  <cp:keywords/>
  <dc:description/>
  <cp:lastModifiedBy>Skarbnik</cp:lastModifiedBy>
  <cp:lastPrinted>2007-08-29T11:50:48Z</cp:lastPrinted>
  <dcterms:created xsi:type="dcterms:W3CDTF">2005-01-26T07:18:18Z</dcterms:created>
  <dcterms:modified xsi:type="dcterms:W3CDTF">2007-08-30T10:10:15Z</dcterms:modified>
  <cp:category/>
  <cp:version/>
  <cp:contentType/>
  <cp:contentStatus/>
</cp:coreProperties>
</file>